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defaultThemeVersion="124226"/>
  <mc:AlternateContent xmlns:mc="http://schemas.openxmlformats.org/markup-compatibility/2006">
    <mc:Choice Requires="x15">
      <x15ac:absPath xmlns:x15ac="http://schemas.microsoft.com/office/spreadsheetml/2010/11/ac" url="https://gcpud-my.sharepoint.com/personal/shubbard_gcpud_org/Documents/N Drive/CWPU UIP/Open Enrollment/2024 Open Enrollment/"/>
    </mc:Choice>
  </mc:AlternateContent>
  <xr:revisionPtr revIDLastSave="14" documentId="8_{6A44663A-2627-44BF-818B-59820C9A6321}" xr6:coauthVersionLast="47" xr6:coauthVersionMax="47" xr10:uidLastSave="{E497DC81-4A77-40A4-B43B-F9FAE700F66E}"/>
  <workbookProtection workbookAlgorithmName="SHA-512" workbookHashValue="PIdkyaNrFGnhcTXJ/V7yc7+gSESf9rFVuE/+I2nWXlNwJ1wmSmYg/+eQOG6C89ddDZ1xtNkCatvqa32v6BIfTg==" workbookSaltValue="c6YW/hkgGURFzYhssKgRMw==" workbookSpinCount="100000" lockStructure="1"/>
  <bookViews>
    <workbookView xWindow="-120" yWindow="-120" windowWidth="29040" windowHeight="15840" xr2:uid="{00000000-000D-0000-FFFF-FFFF00000000}"/>
  </bookViews>
  <sheets>
    <sheet name="Plan Comparison Calculator" sheetId="11" r:id="rId1"/>
  </sheets>
  <definedNames>
    <definedName name="_xlnm.Print_Area" localSheetId="0">'Plan Comparison Calculator'!$A$1:$H$41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 i="11" l="1"/>
  <c r="X5" i="11"/>
  <c r="T5" i="11"/>
  <c r="P5" i="11"/>
  <c r="G27" i="11" l="1"/>
  <c r="H27" i="11"/>
  <c r="G28" i="11"/>
  <c r="H28" i="11"/>
  <c r="G14" i="11" l="1"/>
  <c r="H37" i="11" l="1"/>
  <c r="G37" i="11"/>
  <c r="A6" i="11" l="1"/>
  <c r="A3" i="11"/>
  <c r="A9" i="11" l="1"/>
  <c r="H18" i="11"/>
  <c r="G38" i="11" l="1"/>
  <c r="L34" i="11"/>
  <c r="K34" i="11"/>
  <c r="G29" i="11"/>
  <c r="H29" i="11"/>
  <c r="G30" i="11"/>
  <c r="H30" i="11"/>
  <c r="H21" i="11"/>
  <c r="H22" i="11"/>
  <c r="G22" i="11"/>
  <c r="H24" i="11"/>
  <c r="G24" i="11"/>
  <c r="G18" i="11"/>
  <c r="H15" i="11"/>
  <c r="G15" i="11"/>
  <c r="H11" i="11"/>
  <c r="G11" i="11"/>
  <c r="K35" i="11" l="1"/>
  <c r="L36" i="11"/>
  <c r="K36" i="11"/>
  <c r="T7" i="11"/>
  <c r="T6" i="11"/>
  <c r="T4" i="11"/>
  <c r="T3" i="11"/>
  <c r="P7" i="11"/>
  <c r="X7" i="11" s="1"/>
  <c r="X6" i="11"/>
  <c r="P4" i="11"/>
  <c r="X4" i="11" s="1"/>
  <c r="P3" i="11"/>
  <c r="H4" i="11" l="1"/>
  <c r="L37" i="11" s="1"/>
  <c r="X3" i="11"/>
  <c r="H36" i="11" s="1"/>
  <c r="H6" i="11"/>
  <c r="G4" i="11"/>
  <c r="K37" i="11" s="1"/>
  <c r="K38" i="11" s="1"/>
  <c r="G6" i="11"/>
  <c r="A4" i="11"/>
  <c r="L38" i="11" l="1"/>
  <c r="L39" i="11" s="1"/>
  <c r="K39" i="11"/>
  <c r="K40" i="11" s="1"/>
  <c r="H38" i="11"/>
  <c r="L40" i="11" l="1"/>
  <c r="H35" i="11" s="1"/>
  <c r="H39" i="11" s="1"/>
  <c r="G35" i="11"/>
  <c r="G39" i="11" s="1"/>
</calcChain>
</file>

<file path=xl/sharedStrings.xml><?xml version="1.0" encoding="utf-8"?>
<sst xmlns="http://schemas.openxmlformats.org/spreadsheetml/2006/main" count="75" uniqueCount="56">
  <si>
    <t xml:space="preserve"> </t>
  </si>
  <si>
    <t>COST CALCULATOR</t>
  </si>
  <si>
    <t>TOTAL ANNUAL COST BASED ON DATA ENTERED</t>
  </si>
  <si>
    <t>PPO</t>
  </si>
  <si>
    <t>Emergency Room Visits</t>
  </si>
  <si>
    <t>TAX SAVINGS CONSIDERATIONS</t>
  </si>
  <si>
    <t>PPO Plan</t>
  </si>
  <si>
    <t>Plan Comparison Calculator In-Network Only</t>
  </si>
  <si>
    <t>DEDUCTIBLE MET</t>
  </si>
  <si>
    <t>OOP MAXIMUM MET</t>
  </si>
  <si>
    <t xml:space="preserve">Your Annual Premium </t>
  </si>
  <si>
    <t>Inpatient Hospital</t>
  </si>
  <si>
    <t>CDHP</t>
  </si>
  <si>
    <t>CDHP  Plan</t>
  </si>
  <si>
    <t>Employee Only</t>
  </si>
  <si>
    <t>Deductible</t>
  </si>
  <si>
    <t>Premium/Contributions</t>
  </si>
  <si>
    <t>Out of Pocket</t>
  </si>
  <si>
    <t># of Services</t>
  </si>
  <si>
    <t>Employee + Family</t>
  </si>
  <si>
    <t>Employee + Spouse</t>
  </si>
  <si>
    <t>Select Enrollment Tier:</t>
  </si>
  <si>
    <t xml:space="preserve">Office Visit </t>
  </si>
  <si>
    <t>Enter the average number of office visits (PPO $25 Copay, CDHP est. $172 per visit)</t>
  </si>
  <si>
    <t>Enter the average number of emergency visits (PPO $100 Copay)</t>
  </si>
  <si>
    <t>ER</t>
  </si>
  <si>
    <t xml:space="preserve">Estimated cost per visit $1700 </t>
  </si>
  <si>
    <t>Enter the average number of admissions (we are assuming you'll be there for at least 3 consecutive days per admit). Estimated cost per stay $15,000</t>
  </si>
  <si>
    <r>
      <rPr>
        <b/>
        <sz val="10"/>
        <color indexed="8"/>
        <rFont val="Arial"/>
        <family val="2"/>
      </rPr>
      <t>All Other</t>
    </r>
    <r>
      <rPr>
        <sz val="10"/>
        <color indexed="8"/>
        <rFont val="Arial"/>
        <family val="2"/>
      </rPr>
      <t xml:space="preserve">: Enter your actual estimated costs of </t>
    </r>
    <r>
      <rPr>
        <b/>
        <i/>
        <sz val="10"/>
        <color indexed="8"/>
        <rFont val="Arial"/>
        <family val="2"/>
      </rPr>
      <t xml:space="preserve">all </t>
    </r>
    <r>
      <rPr>
        <sz val="10"/>
        <color indexed="8"/>
        <rFont val="Arial"/>
        <family val="2"/>
      </rPr>
      <t>other services (surgical, outpatient hospital, ambulance, etc.)</t>
    </r>
  </si>
  <si>
    <t>Lab and X-Ray</t>
  </si>
  <si>
    <t>Enter the average number of Basic services  (PPO 100%, CDHP est. $150)</t>
  </si>
  <si>
    <t>Enter the average number of Complex Imaging (est. $1,500)</t>
  </si>
  <si>
    <t xml:space="preserve">Additional factors such as tax savings may affect the net cost of plan coverage. Your contributions for health coverage are made on a pre-tax basis.  In addition, any contributions you make to a Flexible Spending Account are also made on a pre-tax or tax deductible basis. </t>
  </si>
  <si>
    <t>Coinsurance</t>
  </si>
  <si>
    <t xml:space="preserve"> coinsurance</t>
  </si>
  <si>
    <t>TOTAL COPAYS</t>
  </si>
  <si>
    <t>total applied to max oop</t>
  </si>
  <si>
    <t>HRA</t>
  </si>
  <si>
    <t>applied to deductible/coinsurance</t>
  </si>
  <si>
    <t>Disclaimer: This calculator is only an estimate of costs and is not an actual representation of your actual costs or how the insurance company will process your claims.</t>
  </si>
  <si>
    <t>Employers annual contribution into a HRA/VEBA account for you to use on medical needs</t>
  </si>
  <si>
    <t>RX</t>
  </si>
  <si>
    <t>Total Estimated Utilization Costs (value calculated from the utilization boxes shown above)</t>
  </si>
  <si>
    <t>Generics  (PPO $10 copay, CDHP est. $20)</t>
  </si>
  <si>
    <t>Brand name drugs included in the plan formulary (PPO $25 copay, CDHP est. $125)</t>
  </si>
  <si>
    <t>Brand name drugs NOT included in the plan formulary (PPO $50 copay, CDHP est. $250)</t>
  </si>
  <si>
    <t>Wellness</t>
  </si>
  <si>
    <t>Wellness Participant</t>
  </si>
  <si>
    <t>Not A Wellness Participant</t>
  </si>
  <si>
    <t>n/a</t>
  </si>
  <si>
    <t>Wellness incentive employer contribution into a HRA/VEBA account ($150 per month)</t>
  </si>
  <si>
    <t>Enter the number of times you have prescriptions filled each year (estimate based on retail pharmacies)</t>
  </si>
  <si>
    <t xml:space="preserve">Employee + Child </t>
  </si>
  <si>
    <t>Employee + Children</t>
  </si>
  <si>
    <r>
      <t xml:space="preserve">Preventive drugs (PPO $10 copay, CDHP $0 - double click on PDF for list of drugs </t>
    </r>
    <r>
      <rPr>
        <b/>
        <sz val="10"/>
        <color indexed="8"/>
        <rFont val="Arial"/>
        <family val="2"/>
      </rPr>
      <t>covered in full</t>
    </r>
    <r>
      <rPr>
        <sz val="10"/>
        <color indexed="8"/>
        <rFont val="Arial"/>
        <family val="2"/>
      </rPr>
      <t xml:space="preserve"> by HSA plan)</t>
    </r>
  </si>
  <si>
    <t xml:space="preserve">Most of the costs below are calculated for you. You just need to enter in the highlighted boxes your utilization and allowed charges for "All Other" services not captured in specified categories.  Allowed charges are the total charge after Premera's discount is applied but before the deductible, copay or coinsurance.  You can obtain this information from your Explanation of Benefits from Premera or on the Premera website when you log into your account.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</si>
</sst>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quot;$&quot;#,##0.00"/>
    <numFmt numFmtId="165" formatCode="&quot;$&quot;#,##0"/>
  </numFmts>
  <fonts count="20" x14ac:knownFonts="1">
    <font>
      <sz val="11"/>
      <color theme="1"/>
      <name val="Calibri"/>
      <family val="2"/>
      <scheme val="minor"/>
    </font>
    <font>
      <sz val="10"/>
      <color indexed="8"/>
      <name val="Arial"/>
      <family val="2"/>
    </font>
    <font>
      <sz val="11"/>
      <color theme="1"/>
      <name val="Arial"/>
      <family val="2"/>
    </font>
    <font>
      <sz val="10"/>
      <color indexed="9"/>
      <name val="Arial"/>
      <family val="2"/>
    </font>
    <font>
      <sz val="10"/>
      <name val="Arial"/>
      <family val="2"/>
    </font>
    <font>
      <b/>
      <sz val="10"/>
      <color indexed="8"/>
      <name val="Arial"/>
      <family val="2"/>
    </font>
    <font>
      <b/>
      <sz val="10"/>
      <name val="Arial"/>
      <family val="2"/>
    </font>
    <font>
      <u/>
      <sz val="10"/>
      <name val="Arial"/>
      <family val="2"/>
    </font>
    <font>
      <sz val="10"/>
      <color theme="1"/>
      <name val="Arial"/>
      <family val="2"/>
    </font>
    <font>
      <sz val="11"/>
      <name val="Arial"/>
      <family val="2"/>
    </font>
    <font>
      <b/>
      <i/>
      <sz val="10"/>
      <color indexed="8"/>
      <name val="Arial"/>
      <family val="2"/>
    </font>
    <font>
      <sz val="16"/>
      <name val="Arial"/>
      <family val="2"/>
    </font>
    <font>
      <b/>
      <sz val="11"/>
      <name val="Arial"/>
      <family val="2"/>
    </font>
    <font>
      <sz val="11"/>
      <color theme="1"/>
      <name val="Calibri"/>
      <family val="2"/>
      <scheme val="minor"/>
    </font>
    <font>
      <sz val="11"/>
      <color rgb="FF000000"/>
      <name val="Arial"/>
      <family val="2"/>
    </font>
    <font>
      <b/>
      <sz val="11"/>
      <color rgb="FF326295"/>
      <name val="Arial"/>
      <family val="2"/>
    </font>
    <font>
      <b/>
      <sz val="12"/>
      <color indexed="9"/>
      <name val="Arial"/>
      <family val="2"/>
    </font>
    <font>
      <sz val="12"/>
      <color indexed="9"/>
      <name val="Arial"/>
      <family val="2"/>
    </font>
    <font>
      <b/>
      <sz val="11"/>
      <color indexed="9"/>
      <name val="Arial"/>
      <family val="2"/>
    </font>
    <font>
      <b/>
      <sz val="16"/>
      <color rgb="FF326295"/>
      <name val="Arial"/>
      <family val="2"/>
    </font>
  </fonts>
  <fills count="7">
    <fill>
      <patternFill patternType="none"/>
    </fill>
    <fill>
      <patternFill patternType="gray125"/>
    </fill>
    <fill>
      <patternFill patternType="solid">
        <fgColor theme="0"/>
        <bgColor indexed="64"/>
      </patternFill>
    </fill>
    <fill>
      <patternFill patternType="solid">
        <fgColor rgb="FF326295"/>
        <bgColor indexed="24"/>
      </patternFill>
    </fill>
    <fill>
      <patternFill patternType="solid">
        <fgColor rgb="FF326295"/>
        <bgColor indexed="64"/>
      </patternFill>
    </fill>
    <fill>
      <patternFill patternType="solid">
        <fgColor rgb="FFD9C89E"/>
        <bgColor indexed="24"/>
      </patternFill>
    </fill>
    <fill>
      <patternFill patternType="solid">
        <fgColor rgb="FFD9C89E"/>
        <bgColor indexed="64"/>
      </patternFill>
    </fill>
  </fills>
  <borders count="36">
    <border>
      <left/>
      <right/>
      <top/>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style="hair">
        <color auto="1"/>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style="hair">
        <color auto="1"/>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s>
  <cellStyleXfs count="3">
    <xf numFmtId="0" fontId="0" fillId="0" borderId="0"/>
    <xf numFmtId="44" fontId="13" fillId="0" borderId="0" applyFont="0" applyFill="0" applyBorder="0" applyAlignment="0" applyProtection="0"/>
    <xf numFmtId="0" fontId="4" fillId="0" borderId="0"/>
  </cellStyleXfs>
  <cellXfs count="148">
    <xf numFmtId="0" fontId="0" fillId="0" borderId="0" xfId="0"/>
    <xf numFmtId="3" fontId="4" fillId="6" borderId="20" xfId="0" applyNumberFormat="1" applyFont="1" applyFill="1" applyBorder="1" applyAlignment="1" applyProtection="1">
      <alignment horizontal="center" vertical="center"/>
      <protection locked="0"/>
    </xf>
    <xf numFmtId="0" fontId="4" fillId="6" borderId="20" xfId="0" applyFont="1" applyFill="1" applyBorder="1" applyAlignment="1" applyProtection="1">
      <alignment horizontal="center" vertical="center"/>
      <protection locked="0"/>
    </xf>
    <xf numFmtId="0" fontId="11" fillId="2" borderId="0" xfId="0" applyFont="1" applyFill="1" applyAlignment="1">
      <alignment horizontal="center" vertical="center"/>
    </xf>
    <xf numFmtId="0" fontId="2" fillId="2" borderId="0" xfId="0" applyFont="1" applyFill="1" applyAlignment="1">
      <alignment vertical="center"/>
    </xf>
    <xf numFmtId="0" fontId="4" fillId="2" borderId="0" xfId="0" applyFont="1" applyFill="1" applyAlignment="1">
      <alignment vertical="center"/>
    </xf>
    <xf numFmtId="0" fontId="2" fillId="2" borderId="2" xfId="0" applyFont="1" applyFill="1" applyBorder="1" applyAlignment="1">
      <alignment vertical="center"/>
    </xf>
    <xf numFmtId="0" fontId="4" fillId="2" borderId="3" xfId="0" applyFont="1" applyFill="1" applyBorder="1" applyAlignment="1">
      <alignment horizontal="center" vertical="center" wrapText="1"/>
    </xf>
    <xf numFmtId="0" fontId="4" fillId="2" borderId="9" xfId="0" applyFont="1" applyFill="1" applyBorder="1" applyAlignment="1">
      <alignment horizontal="center" vertical="center" wrapText="1"/>
    </xf>
    <xf numFmtId="164" fontId="4" fillId="2" borderId="0" xfId="0" applyNumberFormat="1" applyFont="1" applyFill="1" applyAlignment="1">
      <alignment horizontal="center" vertical="center" wrapText="1"/>
    </xf>
    <xf numFmtId="0" fontId="4" fillId="2" borderId="4" xfId="0" applyFont="1" applyFill="1" applyBorder="1" applyAlignment="1">
      <alignment horizontal="left" vertical="center" wrapText="1"/>
    </xf>
    <xf numFmtId="0" fontId="4" fillId="2" borderId="6" xfId="0" applyFont="1" applyFill="1" applyBorder="1" applyAlignment="1">
      <alignment horizontal="center" vertical="center" wrapText="1"/>
    </xf>
    <xf numFmtId="164" fontId="1" fillId="2" borderId="22" xfId="0" applyNumberFormat="1" applyFont="1" applyFill="1" applyBorder="1" applyAlignment="1">
      <alignment horizontal="center" vertical="center"/>
    </xf>
    <xf numFmtId="164" fontId="1" fillId="2" borderId="23" xfId="0" applyNumberFormat="1" applyFont="1" applyFill="1" applyBorder="1" applyAlignment="1">
      <alignment horizontal="center" vertical="center"/>
    </xf>
    <xf numFmtId="164" fontId="4" fillId="2" borderId="0" xfId="0" applyNumberFormat="1" applyFont="1" applyFill="1" applyAlignment="1">
      <alignment horizontal="center" vertical="center"/>
    </xf>
    <xf numFmtId="164" fontId="1" fillId="2" borderId="25" xfId="0" applyNumberFormat="1" applyFont="1" applyFill="1" applyBorder="1" applyAlignment="1">
      <alignment horizontal="center" vertical="center"/>
    </xf>
    <xf numFmtId="164" fontId="1" fillId="2" borderId="26" xfId="0" applyNumberFormat="1" applyFont="1" applyFill="1" applyBorder="1" applyAlignment="1">
      <alignment horizontal="center" vertical="center"/>
    </xf>
    <xf numFmtId="8" fontId="1" fillId="2" borderId="16" xfId="0" applyNumberFormat="1" applyFont="1" applyFill="1" applyBorder="1" applyAlignment="1">
      <alignment horizontal="left" vertical="center"/>
    </xf>
    <xf numFmtId="8" fontId="1" fillId="2" borderId="0" xfId="0" applyNumberFormat="1" applyFont="1" applyFill="1" applyAlignment="1">
      <alignment horizontal="left" vertical="center"/>
    </xf>
    <xf numFmtId="8" fontId="1" fillId="2" borderId="0" xfId="0" applyNumberFormat="1" applyFont="1" applyFill="1" applyAlignment="1">
      <alignment horizontal="center" vertical="center"/>
    </xf>
    <xf numFmtId="164" fontId="1" fillId="2" borderId="0" xfId="0" applyNumberFormat="1" applyFont="1" applyFill="1" applyAlignment="1">
      <alignment horizontal="center" vertical="center"/>
    </xf>
    <xf numFmtId="164" fontId="1" fillId="2" borderId="10" xfId="0" applyNumberFormat="1" applyFont="1" applyFill="1" applyBorder="1" applyAlignment="1">
      <alignment vertical="center"/>
    </xf>
    <xf numFmtId="164" fontId="4" fillId="2" borderId="0" xfId="0" applyNumberFormat="1" applyFont="1" applyFill="1" applyAlignment="1">
      <alignment vertical="center"/>
    </xf>
    <xf numFmtId="0" fontId="4" fillId="2" borderId="5" xfId="0" applyFont="1" applyFill="1" applyBorder="1" applyAlignment="1">
      <alignment horizontal="left"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12" fillId="2" borderId="0" xfId="0" applyFont="1" applyFill="1" applyAlignment="1">
      <alignment horizontal="left" vertical="center" wrapText="1"/>
    </xf>
    <xf numFmtId="8" fontId="4" fillId="2" borderId="0" xfId="0" applyNumberFormat="1" applyFont="1" applyFill="1" applyAlignment="1">
      <alignment horizontal="center" vertical="center"/>
    </xf>
    <xf numFmtId="8" fontId="6" fillId="2" borderId="16" xfId="0" applyNumberFormat="1" applyFont="1" applyFill="1" applyBorder="1" applyAlignment="1">
      <alignment horizontal="left" vertical="center"/>
    </xf>
    <xf numFmtId="8" fontId="3" fillId="2" borderId="0" xfId="0" applyNumberFormat="1" applyFont="1" applyFill="1" applyAlignment="1">
      <alignment horizontal="left" vertical="center"/>
    </xf>
    <xf numFmtId="0" fontId="1" fillId="2" borderId="0" xfId="0" applyFont="1" applyFill="1" applyAlignment="1">
      <alignment horizontal="left" vertical="center"/>
    </xf>
    <xf numFmtId="0" fontId="1" fillId="2" borderId="0" xfId="0" applyFont="1" applyFill="1" applyAlignment="1">
      <alignment horizontal="center" vertical="center"/>
    </xf>
    <xf numFmtId="0" fontId="1" fillId="2" borderId="10" xfId="0" applyFont="1" applyFill="1" applyBorder="1" applyAlignment="1">
      <alignment horizontal="center" vertical="center"/>
    </xf>
    <xf numFmtId="3" fontId="4" fillId="2" borderId="0" xfId="0" applyNumberFormat="1" applyFont="1" applyFill="1" applyAlignment="1">
      <alignment horizontal="center" vertical="center"/>
    </xf>
    <xf numFmtId="164" fontId="4" fillId="2" borderId="10" xfId="0" applyNumberFormat="1" applyFont="1" applyFill="1" applyBorder="1" applyAlignment="1">
      <alignment horizontal="center" vertical="center"/>
    </xf>
    <xf numFmtId="0" fontId="6" fillId="2" borderId="16" xfId="0" applyFont="1" applyFill="1" applyBorder="1" applyAlignment="1">
      <alignment horizontal="left" vertical="center" wrapText="1"/>
    </xf>
    <xf numFmtId="0" fontId="4" fillId="2" borderId="0" xfId="0" applyFont="1" applyFill="1" applyAlignment="1">
      <alignment horizontal="center" vertical="center"/>
    </xf>
    <xf numFmtId="164" fontId="4" fillId="2" borderId="0" xfId="0" applyNumberFormat="1" applyFont="1" applyFill="1" applyAlignment="1">
      <alignment horizontal="left" vertical="center"/>
    </xf>
    <xf numFmtId="0" fontId="5" fillId="2" borderId="16" xfId="0" applyFont="1" applyFill="1" applyBorder="1" applyAlignment="1">
      <alignment horizontal="left" vertical="center"/>
    </xf>
    <xf numFmtId="0" fontId="1" fillId="2" borderId="17" xfId="0" applyFont="1" applyFill="1" applyBorder="1" applyAlignment="1">
      <alignment horizontal="left" vertical="center" wrapText="1"/>
    </xf>
    <xf numFmtId="164" fontId="4" fillId="2" borderId="18" xfId="0" applyNumberFormat="1" applyFont="1" applyFill="1" applyBorder="1" applyAlignment="1">
      <alignment horizontal="left" vertical="center" wrapText="1"/>
    </xf>
    <xf numFmtId="0" fontId="1" fillId="2" borderId="18" xfId="0" applyFont="1" applyFill="1" applyBorder="1" applyAlignment="1">
      <alignment horizontal="left" vertical="center"/>
    </xf>
    <xf numFmtId="0" fontId="1" fillId="2" borderId="18" xfId="0" applyFont="1" applyFill="1" applyBorder="1" applyAlignment="1">
      <alignment horizontal="center" vertical="center"/>
    </xf>
    <xf numFmtId="0" fontId="1" fillId="2" borderId="19" xfId="0" applyFont="1" applyFill="1" applyBorder="1" applyAlignment="1">
      <alignment horizontal="center" vertical="center"/>
    </xf>
    <xf numFmtId="43" fontId="1" fillId="2" borderId="16" xfId="0" applyNumberFormat="1" applyFont="1" applyFill="1" applyBorder="1" applyAlignment="1">
      <alignment horizontal="left" vertical="center"/>
    </xf>
    <xf numFmtId="0" fontId="2" fillId="2" borderId="10" xfId="0" applyFont="1" applyFill="1" applyBorder="1" applyAlignment="1">
      <alignment vertical="center"/>
    </xf>
    <xf numFmtId="0" fontId="9" fillId="2" borderId="0" xfId="0" applyFont="1" applyFill="1" applyAlignment="1">
      <alignment vertical="center"/>
    </xf>
    <xf numFmtId="8" fontId="3" fillId="3" borderId="1" xfId="0" applyNumberFormat="1" applyFont="1" applyFill="1" applyBorder="1" applyAlignment="1">
      <alignment horizontal="left" vertical="center"/>
    </xf>
    <xf numFmtId="0" fontId="4" fillId="2" borderId="0" xfId="0" applyFont="1" applyFill="1" applyAlignment="1">
      <alignment horizontal="right" vertical="center"/>
    </xf>
    <xf numFmtId="43" fontId="1" fillId="2" borderId="0" xfId="0" applyNumberFormat="1" applyFont="1" applyFill="1" applyAlignment="1">
      <alignment horizontal="left" vertical="center"/>
    </xf>
    <xf numFmtId="0" fontId="1" fillId="2" borderId="0" xfId="0" applyFont="1" applyFill="1" applyAlignment="1">
      <alignment vertical="center"/>
    </xf>
    <xf numFmtId="164" fontId="7" fillId="2" borderId="0" xfId="0" applyNumberFormat="1" applyFont="1" applyFill="1" applyAlignment="1">
      <alignment horizontal="center" vertical="center"/>
    </xf>
    <xf numFmtId="164" fontId="7" fillId="2" borderId="10" xfId="0" applyNumberFormat="1" applyFont="1" applyFill="1" applyBorder="1" applyAlignment="1">
      <alignment horizontal="center" vertical="center"/>
    </xf>
    <xf numFmtId="43" fontId="5" fillId="2" borderId="17" xfId="0" applyNumberFormat="1" applyFont="1" applyFill="1" applyBorder="1" applyAlignment="1">
      <alignment horizontal="left" vertical="center"/>
    </xf>
    <xf numFmtId="43" fontId="5" fillId="2" borderId="18" xfId="0" applyNumberFormat="1" applyFont="1" applyFill="1" applyBorder="1" applyAlignment="1">
      <alignment horizontal="left" vertical="center"/>
    </xf>
    <xf numFmtId="0" fontId="1" fillId="2" borderId="18" xfId="0" applyFont="1" applyFill="1" applyBorder="1" applyAlignment="1">
      <alignment vertical="center"/>
    </xf>
    <xf numFmtId="164" fontId="6" fillId="2" borderId="18" xfId="0" applyNumberFormat="1" applyFont="1" applyFill="1" applyBorder="1" applyAlignment="1">
      <alignment horizontal="center" vertical="center"/>
    </xf>
    <xf numFmtId="164" fontId="6" fillId="2" borderId="19" xfId="0" applyNumberFormat="1" applyFont="1" applyFill="1" applyBorder="1" applyAlignment="1">
      <alignment horizontal="center" vertical="center"/>
    </xf>
    <xf numFmtId="164" fontId="4" fillId="2" borderId="0" xfId="0" applyNumberFormat="1" applyFont="1" applyFill="1" applyAlignment="1">
      <alignment horizontal="right" vertical="center"/>
    </xf>
    <xf numFmtId="165" fontId="4" fillId="2" borderId="0" xfId="0" applyNumberFormat="1" applyFont="1" applyFill="1" applyAlignment="1">
      <alignment horizontal="center" vertical="center"/>
    </xf>
    <xf numFmtId="165" fontId="4" fillId="2" borderId="10" xfId="0" applyNumberFormat="1" applyFont="1" applyFill="1" applyBorder="1" applyAlignment="1">
      <alignment horizontal="center" vertical="center"/>
    </xf>
    <xf numFmtId="165" fontId="4" fillId="6" borderId="20" xfId="0" applyNumberFormat="1" applyFont="1" applyFill="1" applyBorder="1" applyAlignment="1" applyProtection="1">
      <alignment horizontal="center" vertical="center"/>
      <protection locked="0"/>
    </xf>
    <xf numFmtId="8" fontId="16" fillId="3" borderId="14" xfId="0" applyNumberFormat="1" applyFont="1" applyFill="1" applyBorder="1" applyAlignment="1">
      <alignment horizontal="left" vertical="center"/>
    </xf>
    <xf numFmtId="164" fontId="2" fillId="2" borderId="0" xfId="0" applyNumberFormat="1" applyFont="1" applyFill="1" applyAlignment="1">
      <alignment horizontal="center" vertical="center"/>
    </xf>
    <xf numFmtId="164" fontId="4" fillId="2" borderId="2" xfId="1" applyNumberFormat="1" applyFont="1" applyFill="1" applyBorder="1" applyAlignment="1" applyProtection="1">
      <alignment horizontal="center" vertical="center" wrapText="1"/>
    </xf>
    <xf numFmtId="164" fontId="4" fillId="2" borderId="9" xfId="0" applyNumberFormat="1" applyFont="1" applyFill="1" applyBorder="1" applyAlignment="1">
      <alignment horizontal="center" vertical="center" wrapText="1"/>
    </xf>
    <xf numFmtId="164" fontId="4" fillId="2" borderId="2" xfId="0" applyNumberFormat="1" applyFont="1" applyFill="1" applyBorder="1" applyAlignment="1">
      <alignment horizontal="center" vertical="center" wrapText="1"/>
    </xf>
    <xf numFmtId="164" fontId="4" fillId="2" borderId="28" xfId="0" applyNumberFormat="1" applyFont="1" applyFill="1" applyBorder="1" applyAlignment="1">
      <alignment horizontal="center" vertical="center" wrapText="1"/>
    </xf>
    <xf numFmtId="164" fontId="4" fillId="2" borderId="29"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164" fontId="4" fillId="2" borderId="8" xfId="0" applyNumberFormat="1" applyFont="1" applyFill="1" applyBorder="1" applyAlignment="1">
      <alignment horizontal="center" vertical="center" wrapText="1"/>
    </xf>
    <xf numFmtId="164" fontId="2" fillId="2" borderId="28" xfId="0" applyNumberFormat="1" applyFont="1" applyFill="1" applyBorder="1" applyAlignment="1">
      <alignment horizontal="center" vertical="center"/>
    </xf>
    <xf numFmtId="164" fontId="2" fillId="2" borderId="29" xfId="0" applyNumberFormat="1" applyFont="1" applyFill="1" applyBorder="1" applyAlignment="1">
      <alignment horizontal="center" vertical="center"/>
    </xf>
    <xf numFmtId="164" fontId="2" fillId="2" borderId="4" xfId="0" applyNumberFormat="1" applyFont="1" applyFill="1" applyBorder="1" applyAlignment="1">
      <alignment horizontal="center" vertical="center"/>
    </xf>
    <xf numFmtId="164" fontId="2" fillId="2" borderId="6" xfId="0" applyNumberFormat="1" applyFont="1" applyFill="1" applyBorder="1" applyAlignment="1">
      <alignment horizontal="center" vertical="center"/>
    </xf>
    <xf numFmtId="164" fontId="2" fillId="2" borderId="5" xfId="0" applyNumberFormat="1" applyFont="1" applyFill="1" applyBorder="1" applyAlignment="1">
      <alignment horizontal="center" vertical="center"/>
    </xf>
    <xf numFmtId="164" fontId="2" fillId="2" borderId="8" xfId="0" applyNumberFormat="1" applyFont="1" applyFill="1" applyBorder="1" applyAlignment="1">
      <alignment horizontal="center" vertical="center"/>
    </xf>
    <xf numFmtId="9" fontId="2" fillId="2" borderId="0" xfId="0" applyNumberFormat="1" applyFont="1" applyFill="1" applyAlignment="1">
      <alignment horizontal="left" vertical="center"/>
    </xf>
    <xf numFmtId="165" fontId="2" fillId="2" borderId="0" xfId="0" applyNumberFormat="1" applyFont="1" applyFill="1" applyAlignment="1">
      <alignment horizontal="left" vertical="center"/>
    </xf>
    <xf numFmtId="9" fontId="2" fillId="2" borderId="0" xfId="0" applyNumberFormat="1" applyFont="1" applyFill="1" applyAlignment="1">
      <alignment horizontal="right" vertical="center"/>
    </xf>
    <xf numFmtId="165" fontId="2" fillId="2" borderId="0" xfId="0" applyNumberFormat="1" applyFont="1" applyFill="1" applyAlignment="1">
      <alignment horizontal="right" vertical="center"/>
    </xf>
    <xf numFmtId="0" fontId="2" fillId="2" borderId="0" xfId="0" applyFont="1" applyFill="1" applyAlignment="1">
      <alignment horizontal="right" vertical="center"/>
    </xf>
    <xf numFmtId="0" fontId="2" fillId="2" borderId="0" xfId="0" applyFont="1" applyFill="1" applyAlignment="1">
      <alignment horizontal="left" vertical="center"/>
    </xf>
    <xf numFmtId="164" fontId="1" fillId="2" borderId="31" xfId="0" applyNumberFormat="1" applyFont="1" applyFill="1" applyBorder="1" applyAlignment="1">
      <alignment horizontal="center" vertical="center" wrapText="1"/>
    </xf>
    <xf numFmtId="164" fontId="1" fillId="2" borderId="32" xfId="0" applyNumberFormat="1" applyFont="1" applyFill="1" applyBorder="1" applyAlignment="1">
      <alignment horizontal="center" vertical="center" wrapText="1"/>
    </xf>
    <xf numFmtId="0" fontId="0" fillId="4" borderId="18" xfId="0" applyFill="1" applyBorder="1" applyAlignment="1">
      <alignment vertical="center"/>
    </xf>
    <xf numFmtId="0" fontId="0" fillId="4" borderId="19" xfId="0" applyFill="1" applyBorder="1" applyAlignment="1">
      <alignment vertical="center"/>
    </xf>
    <xf numFmtId="8" fontId="16" fillId="3" borderId="11" xfId="0" applyNumberFormat="1" applyFont="1" applyFill="1" applyBorder="1" applyAlignment="1">
      <alignment horizontal="left" vertical="center"/>
    </xf>
    <xf numFmtId="8" fontId="3" fillId="3" borderId="12" xfId="0" applyNumberFormat="1" applyFont="1" applyFill="1" applyBorder="1" applyAlignment="1">
      <alignment horizontal="center" vertical="center"/>
    </xf>
    <xf numFmtId="0" fontId="3" fillId="3" borderId="12" xfId="0" applyFont="1" applyFill="1" applyBorder="1" applyAlignment="1">
      <alignment horizontal="center" vertical="center" wrapText="1"/>
    </xf>
    <xf numFmtId="8" fontId="16" fillId="3" borderId="12" xfId="0" applyNumberFormat="1" applyFont="1" applyFill="1" applyBorder="1" applyAlignment="1">
      <alignment horizontal="right" vertical="center"/>
    </xf>
    <xf numFmtId="8" fontId="16" fillId="3" borderId="12" xfId="0" applyNumberFormat="1" applyFont="1" applyFill="1" applyBorder="1" applyAlignment="1">
      <alignment horizontal="center" vertical="center"/>
    </xf>
    <xf numFmtId="8" fontId="16" fillId="3" borderId="13" xfId="0" applyNumberFormat="1" applyFont="1" applyFill="1" applyBorder="1" applyAlignment="1">
      <alignment horizontal="center" vertical="center"/>
    </xf>
    <xf numFmtId="0" fontId="15" fillId="2" borderId="16" xfId="0" applyFont="1" applyFill="1" applyBorder="1"/>
    <xf numFmtId="0" fontId="1" fillId="2" borderId="0" xfId="0" applyFont="1" applyFill="1" applyAlignment="1">
      <alignment horizontal="left"/>
    </xf>
    <xf numFmtId="0" fontId="1" fillId="2" borderId="0" xfId="0" applyFont="1" applyFill="1"/>
    <xf numFmtId="0" fontId="1" fillId="2" borderId="10" xfId="0" applyFont="1" applyFill="1" applyBorder="1"/>
    <xf numFmtId="0" fontId="4" fillId="2" borderId="0" xfId="0" applyFont="1" applyFill="1"/>
    <xf numFmtId="0" fontId="4" fillId="2" borderId="0" xfId="0" applyFont="1" applyFill="1" applyAlignment="1">
      <alignment horizontal="right"/>
    </xf>
    <xf numFmtId="165" fontId="2" fillId="2" borderId="0" xfId="0" applyNumberFormat="1" applyFont="1" applyFill="1" applyAlignment="1">
      <alignment horizontal="right"/>
    </xf>
    <xf numFmtId="165" fontId="2" fillId="2" borderId="0" xfId="0" applyNumberFormat="1" applyFont="1" applyFill="1" applyAlignment="1">
      <alignment horizontal="left"/>
    </xf>
    <xf numFmtId="0" fontId="2" fillId="2" borderId="0" xfId="0" applyFont="1" applyFill="1"/>
    <xf numFmtId="0" fontId="16" fillId="3" borderId="1"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12" xfId="0" applyFont="1" applyFill="1" applyBorder="1" applyAlignment="1">
      <alignment horizontal="center" vertical="center" wrapText="1"/>
    </xf>
    <xf numFmtId="0" fontId="16" fillId="3" borderId="13" xfId="0" applyFont="1" applyFill="1" applyBorder="1" applyAlignment="1">
      <alignment horizontal="center" vertical="center" wrapText="1"/>
    </xf>
    <xf numFmtId="8" fontId="18" fillId="3" borderId="11" xfId="0" applyNumberFormat="1" applyFont="1" applyFill="1" applyBorder="1" applyAlignment="1">
      <alignment horizontal="center" vertical="center" wrapText="1"/>
    </xf>
    <xf numFmtId="0" fontId="1" fillId="2" borderId="16" xfId="0" applyFont="1" applyFill="1" applyBorder="1" applyAlignment="1">
      <alignment horizontal="left" vertical="center" wrapText="1"/>
    </xf>
    <xf numFmtId="0" fontId="0" fillId="2" borderId="0" xfId="0" applyFill="1" applyAlignment="1">
      <alignment horizontal="left" vertical="center"/>
    </xf>
    <xf numFmtId="0" fontId="0" fillId="2" borderId="0" xfId="0" applyFill="1" applyAlignment="1">
      <alignment horizontal="left" vertical="center" wrapText="1"/>
    </xf>
    <xf numFmtId="0" fontId="4" fillId="2" borderId="16" xfId="0" applyFont="1" applyFill="1" applyBorder="1" applyAlignment="1">
      <alignment horizontal="left" vertical="center" wrapText="1"/>
    </xf>
    <xf numFmtId="0" fontId="4" fillId="2" borderId="0" xfId="0" applyFont="1" applyFill="1" applyAlignment="1">
      <alignment horizontal="left" vertical="center" wrapText="1"/>
    </xf>
    <xf numFmtId="0" fontId="4" fillId="2" borderId="0" xfId="0" applyFont="1" applyFill="1" applyAlignment="1">
      <alignment horizontal="center" vertical="center" wrapText="1"/>
    </xf>
    <xf numFmtId="0" fontId="2" fillId="2" borderId="0" xfId="0" applyFont="1" applyFill="1" applyAlignment="1">
      <alignment horizontal="center" vertical="center"/>
    </xf>
    <xf numFmtId="0" fontId="1" fillId="2" borderId="16" xfId="0" applyFont="1" applyFill="1" applyBorder="1" applyAlignment="1">
      <alignment horizontal="left" vertical="center"/>
    </xf>
    <xf numFmtId="8" fontId="1" fillId="2" borderId="33" xfId="0" applyNumberFormat="1" applyFont="1" applyFill="1" applyBorder="1" applyAlignment="1">
      <alignment horizontal="left" vertical="center"/>
    </xf>
    <xf numFmtId="8" fontId="1" fillId="2" borderId="34" xfId="0" applyNumberFormat="1" applyFont="1" applyFill="1" applyBorder="1" applyAlignment="1">
      <alignment horizontal="left" vertical="center"/>
    </xf>
    <xf numFmtId="164" fontId="1" fillId="2" borderId="34" xfId="0" applyNumberFormat="1" applyFont="1" applyFill="1" applyBorder="1" applyAlignment="1">
      <alignment horizontal="center" vertical="center"/>
    </xf>
    <xf numFmtId="164" fontId="1" fillId="2" borderId="35" xfId="0" applyNumberFormat="1" applyFont="1" applyFill="1" applyBorder="1" applyAlignment="1">
      <alignment horizontal="center" vertical="center"/>
    </xf>
    <xf numFmtId="0" fontId="19" fillId="2" borderId="14"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15" xfId="0" applyFont="1" applyFill="1" applyBorder="1" applyAlignment="1">
      <alignment horizontal="center" vertical="center"/>
    </xf>
    <xf numFmtId="0" fontId="14" fillId="2" borderId="11" xfId="0" applyFont="1" applyFill="1" applyBorder="1" applyAlignment="1">
      <alignment horizontal="left" vertical="center" wrapText="1"/>
    </xf>
    <xf numFmtId="0" fontId="14" fillId="2" borderId="12" xfId="0" applyFont="1" applyFill="1" applyBorder="1" applyAlignment="1">
      <alignment horizontal="left" vertical="center" wrapText="1"/>
    </xf>
    <xf numFmtId="0" fontId="14" fillId="2" borderId="13"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9" xfId="0" applyFont="1" applyFill="1" applyBorder="1" applyAlignment="1">
      <alignment horizontal="left" vertical="center" wrapText="1"/>
    </xf>
    <xf numFmtId="0" fontId="1" fillId="2" borderId="16" xfId="0" applyFont="1" applyFill="1" applyBorder="1" applyAlignment="1">
      <alignment horizontal="left" vertical="center" wrapText="1"/>
    </xf>
    <xf numFmtId="0" fontId="0" fillId="2" borderId="0" xfId="0" applyFill="1" applyAlignment="1">
      <alignment horizontal="left" vertical="center"/>
    </xf>
    <xf numFmtId="0" fontId="1" fillId="2" borderId="0" xfId="0" applyFont="1" applyFill="1" applyAlignment="1">
      <alignment horizontal="left" vertical="center" wrapText="1"/>
    </xf>
    <xf numFmtId="0" fontId="0" fillId="2" borderId="0" xfId="0" applyFill="1" applyAlignment="1">
      <alignment horizontal="left" vertical="center" wrapText="1"/>
    </xf>
    <xf numFmtId="0" fontId="4" fillId="2" borderId="16" xfId="0" applyFont="1" applyFill="1" applyBorder="1" applyAlignment="1">
      <alignment horizontal="left" vertical="center" wrapText="1"/>
    </xf>
    <xf numFmtId="0" fontId="4" fillId="2" borderId="0" xfId="0" applyFont="1" applyFill="1" applyAlignment="1">
      <alignment horizontal="left" vertical="center" wrapText="1"/>
    </xf>
    <xf numFmtId="8" fontId="1" fillId="2" borderId="30" xfId="0" applyNumberFormat="1" applyFont="1" applyFill="1" applyBorder="1" applyAlignment="1">
      <alignment horizontal="left" vertical="center" wrapText="1"/>
    </xf>
    <xf numFmtId="8" fontId="1" fillId="2" borderId="31" xfId="0" applyNumberFormat="1" applyFont="1" applyFill="1" applyBorder="1" applyAlignment="1">
      <alignment horizontal="left" vertical="center" wrapText="1"/>
    </xf>
    <xf numFmtId="8" fontId="1" fillId="2" borderId="21" xfId="0" applyNumberFormat="1" applyFont="1" applyFill="1" applyBorder="1" applyAlignment="1">
      <alignment horizontal="left" vertical="center"/>
    </xf>
    <xf numFmtId="8" fontId="1" fillId="2" borderId="22" xfId="0" applyNumberFormat="1" applyFont="1" applyFill="1" applyBorder="1" applyAlignment="1">
      <alignment horizontal="left" vertical="center"/>
    </xf>
    <xf numFmtId="8" fontId="4" fillId="2" borderId="24" xfId="0" applyNumberFormat="1" applyFont="1" applyFill="1" applyBorder="1" applyAlignment="1">
      <alignment horizontal="left" vertical="center"/>
    </xf>
    <xf numFmtId="8" fontId="4" fillId="2" borderId="25" xfId="0" applyNumberFormat="1" applyFont="1" applyFill="1" applyBorder="1" applyAlignment="1">
      <alignment horizontal="left" vertical="center"/>
    </xf>
    <xf numFmtId="0" fontId="1" fillId="2" borderId="27" xfId="0" applyFont="1" applyFill="1" applyBorder="1" applyAlignment="1">
      <alignment horizontal="left" vertical="center" wrapText="1"/>
    </xf>
    <xf numFmtId="8" fontId="17" fillId="3" borderId="17" xfId="0" applyNumberFormat="1" applyFont="1" applyFill="1" applyBorder="1" applyAlignment="1">
      <alignment horizontal="left" vertical="center" wrapText="1"/>
    </xf>
    <xf numFmtId="8" fontId="17" fillId="3" borderId="18" xfId="0" applyNumberFormat="1" applyFont="1" applyFill="1" applyBorder="1" applyAlignment="1">
      <alignment horizontal="left" vertical="center" wrapText="1"/>
    </xf>
    <xf numFmtId="8" fontId="12" fillId="5" borderId="11" xfId="0" applyNumberFormat="1" applyFont="1" applyFill="1" applyBorder="1" applyAlignment="1" applyProtection="1">
      <alignment horizontal="center" vertical="center" wrapText="1"/>
      <protection locked="0"/>
    </xf>
    <xf numFmtId="8" fontId="12" fillId="5" borderId="12" xfId="0" applyNumberFormat="1" applyFont="1" applyFill="1" applyBorder="1" applyAlignment="1" applyProtection="1">
      <alignment horizontal="center" vertical="center" wrapText="1"/>
      <protection locked="0"/>
    </xf>
    <xf numFmtId="8" fontId="12" fillId="5" borderId="13" xfId="0" applyNumberFormat="1" applyFont="1" applyFill="1" applyBorder="1" applyAlignment="1" applyProtection="1">
      <alignment horizontal="center" vertical="center" wrapText="1"/>
      <protection locked="0"/>
    </xf>
    <xf numFmtId="0" fontId="4" fillId="2" borderId="0" xfId="0" applyFont="1" applyFill="1" applyAlignment="1">
      <alignment horizontal="center" vertical="center" wrapText="1"/>
    </xf>
    <xf numFmtId="0" fontId="2" fillId="2" borderId="0" xfId="0" applyFont="1" applyFill="1" applyAlignment="1">
      <alignment horizontal="center" vertical="center"/>
    </xf>
  </cellXfs>
  <cellStyles count="3">
    <cellStyle name="Currency" xfId="1" builtinId="4"/>
    <cellStyle name="Normal" xfId="0" builtinId="0"/>
    <cellStyle name="Normal 2 2" xfId="2" xr:uid="{00000000-0005-0000-0000-000002000000}"/>
  </cellStyles>
  <dxfs count="0"/>
  <tableStyles count="0" defaultTableStyle="TableStyleMedium9" defaultPivotStyle="PivotStyleLight16"/>
  <colors>
    <mruColors>
      <color rgb="FF326295"/>
      <color rgb="FFD9C89E"/>
      <color rgb="FFDAAA00"/>
      <color rgb="FF7A99A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47625</xdr:colOff>
          <xdr:row>26</xdr:row>
          <xdr:rowOff>0</xdr:rowOff>
        </xdr:from>
        <xdr:to>
          <xdr:col>27</xdr:col>
          <xdr:colOff>352425</xdr:colOff>
          <xdr:row>29</xdr:row>
          <xdr:rowOff>114300</xdr:rowOff>
        </xdr:to>
        <xdr:sp macro="" textlink="">
          <xdr:nvSpPr>
            <xdr:cNvPr id="1038" name="Object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41"/>
  <sheetViews>
    <sheetView tabSelected="1" zoomScale="90" zoomScaleNormal="90" zoomScaleSheetLayoutView="115" workbookViewId="0">
      <selection activeCell="F12" sqref="F12"/>
    </sheetView>
  </sheetViews>
  <sheetFormatPr defaultColWidth="9.140625" defaultRowHeight="14.25" zeroHeight="1" x14ac:dyDescent="0.25"/>
  <cols>
    <col min="1" max="1" width="39.7109375" style="30" customWidth="1"/>
    <col min="2" max="2" width="12.7109375" style="30" customWidth="1"/>
    <col min="3" max="3" width="13.140625" style="30" customWidth="1"/>
    <col min="4" max="4" width="12.42578125" style="30" customWidth="1"/>
    <col min="5" max="5" width="16.7109375" style="50" customWidth="1"/>
    <col min="6" max="8" width="14.28515625" style="50" customWidth="1"/>
    <col min="9" max="9" width="34.28515625" style="5" hidden="1" customWidth="1"/>
    <col min="10" max="10" width="31.140625" style="4" hidden="1" customWidth="1"/>
    <col min="11" max="11" width="12.140625" style="4" hidden="1" customWidth="1"/>
    <col min="12" max="12" width="21.42578125" style="4" hidden="1" customWidth="1"/>
    <col min="13" max="15" width="11.7109375" style="4" hidden="1" customWidth="1"/>
    <col min="16" max="16" width="21.42578125" style="4" hidden="1" customWidth="1"/>
    <col min="17" max="19" width="11.7109375" style="4" hidden="1" customWidth="1"/>
    <col min="20" max="20" width="21.42578125" style="4" hidden="1" customWidth="1"/>
    <col min="21" max="22" width="11.7109375" style="4" hidden="1" customWidth="1"/>
    <col min="23" max="23" width="9.140625" style="4" hidden="1" customWidth="1"/>
    <col min="24" max="24" width="21.42578125" style="4" hidden="1" customWidth="1"/>
    <col min="25" max="26" width="9.140625" style="4" hidden="1" customWidth="1"/>
    <col min="27" max="30" width="9.140625" style="4" customWidth="1"/>
    <col min="31" max="16384" width="9.140625" style="4"/>
  </cols>
  <sheetData>
    <row r="1" spans="1:31" ht="30" customHeight="1" thickBot="1" x14ac:dyDescent="0.3">
      <c r="A1" s="119" t="s">
        <v>7</v>
      </c>
      <c r="B1" s="120"/>
      <c r="C1" s="120"/>
      <c r="D1" s="120"/>
      <c r="E1" s="120"/>
      <c r="F1" s="120"/>
      <c r="G1" s="120"/>
      <c r="H1" s="121"/>
      <c r="I1" s="3"/>
    </row>
    <row r="2" spans="1:31" ht="26.25" customHeight="1" thickBot="1" x14ac:dyDescent="0.3">
      <c r="A2" s="106" t="s">
        <v>21</v>
      </c>
      <c r="B2" s="143" t="s">
        <v>14</v>
      </c>
      <c r="C2" s="144"/>
      <c r="D2" s="144"/>
      <c r="E2" s="143" t="s">
        <v>47</v>
      </c>
      <c r="F2" s="145"/>
      <c r="G2" s="104" t="s">
        <v>3</v>
      </c>
      <c r="H2" s="105" t="s">
        <v>12</v>
      </c>
      <c r="J2" s="112" t="s">
        <v>46</v>
      </c>
      <c r="K2" s="112"/>
      <c r="L2" s="6" t="s">
        <v>16</v>
      </c>
      <c r="M2" s="7" t="s">
        <v>3</v>
      </c>
      <c r="N2" s="8" t="s">
        <v>12</v>
      </c>
      <c r="O2" s="112"/>
      <c r="P2" s="6" t="s">
        <v>15</v>
      </c>
      <c r="Q2" s="7" t="s">
        <v>3</v>
      </c>
      <c r="R2" s="8" t="s">
        <v>12</v>
      </c>
      <c r="S2" s="112"/>
      <c r="T2" s="6" t="s">
        <v>17</v>
      </c>
      <c r="U2" s="7" t="s">
        <v>3</v>
      </c>
      <c r="V2" s="8" t="s">
        <v>12</v>
      </c>
      <c r="W2" s="112"/>
      <c r="X2" s="6" t="s">
        <v>37</v>
      </c>
      <c r="Y2" s="7" t="s">
        <v>3</v>
      </c>
      <c r="Z2" s="8" t="s">
        <v>12</v>
      </c>
      <c r="AA2" s="112"/>
      <c r="AB2" s="112"/>
      <c r="AC2" s="112"/>
      <c r="AD2" s="112"/>
      <c r="AE2" s="112"/>
    </row>
    <row r="3" spans="1:31" ht="18.75" customHeight="1" x14ac:dyDescent="0.25">
      <c r="A3" s="134" t="str">
        <f>CONCATENATE(B2," Monthly Premium")</f>
        <v>Employee Only Monthly Premium</v>
      </c>
      <c r="B3" s="135"/>
      <c r="C3" s="135"/>
      <c r="D3" s="135"/>
      <c r="E3" s="135"/>
      <c r="F3" s="135"/>
      <c r="G3" s="83">
        <f>VLOOKUP($B$2,L3:N7,2,FALSE)</f>
        <v>91.35</v>
      </c>
      <c r="H3" s="84">
        <v>20</v>
      </c>
      <c r="J3" s="9" t="s">
        <v>47</v>
      </c>
      <c r="K3" s="9"/>
      <c r="L3" s="10" t="s">
        <v>14</v>
      </c>
      <c r="M3" s="112">
        <v>91.35</v>
      </c>
      <c r="N3" s="11">
        <v>20</v>
      </c>
      <c r="O3" s="112"/>
      <c r="P3" s="10" t="str">
        <f>L3</f>
        <v>Employee Only</v>
      </c>
      <c r="Q3" s="112">
        <v>500</v>
      </c>
      <c r="R3" s="11">
        <v>1100</v>
      </c>
      <c r="S3" s="112"/>
      <c r="T3" s="10" t="str">
        <f>L3</f>
        <v>Employee Only</v>
      </c>
      <c r="U3" s="112">
        <v>2000</v>
      </c>
      <c r="V3" s="11">
        <v>3200</v>
      </c>
      <c r="W3" s="112"/>
      <c r="X3" s="10" t="str">
        <f>P3</f>
        <v>Employee Only</v>
      </c>
      <c r="Y3" s="112"/>
      <c r="Z3" s="11">
        <v>500</v>
      </c>
      <c r="AA3" s="112"/>
      <c r="AB3" s="112"/>
      <c r="AC3" s="112"/>
      <c r="AD3" s="112"/>
      <c r="AE3" s="112"/>
    </row>
    <row r="4" spans="1:31" ht="18.75" customHeight="1" x14ac:dyDescent="0.25">
      <c r="A4" s="136" t="str">
        <f>CONCATENATE("Deductible for ",B2)</f>
        <v>Deductible for Employee Only</v>
      </c>
      <c r="B4" s="137"/>
      <c r="C4" s="137"/>
      <c r="D4" s="137"/>
      <c r="E4" s="137"/>
      <c r="F4" s="137"/>
      <c r="G4" s="12">
        <f>VLOOKUP($B$2,$P$3:$R$7,2,FALSE)</f>
        <v>500</v>
      </c>
      <c r="H4" s="13">
        <f>VLOOKUP($B$2,$P$3:$R$7,3,FALSE)</f>
        <v>1100</v>
      </c>
      <c r="J4" s="14" t="s">
        <v>48</v>
      </c>
      <c r="K4" s="14"/>
      <c r="L4" s="10" t="s">
        <v>20</v>
      </c>
      <c r="M4" s="112">
        <v>210.09</v>
      </c>
      <c r="N4" s="11">
        <v>20</v>
      </c>
      <c r="O4" s="112"/>
      <c r="P4" s="10" t="str">
        <f>L4</f>
        <v>Employee + Spouse</v>
      </c>
      <c r="Q4" s="112">
        <v>1000</v>
      </c>
      <c r="R4" s="11">
        <v>2200</v>
      </c>
      <c r="S4" s="112"/>
      <c r="T4" s="10" t="str">
        <f>L4</f>
        <v>Employee + Spouse</v>
      </c>
      <c r="U4" s="112">
        <v>4000</v>
      </c>
      <c r="V4" s="11">
        <v>6400</v>
      </c>
      <c r="W4" s="112"/>
      <c r="X4" s="10" t="str">
        <f>P4</f>
        <v>Employee + Spouse</v>
      </c>
      <c r="Y4" s="112"/>
      <c r="Z4" s="11">
        <v>1000</v>
      </c>
      <c r="AA4" s="112"/>
      <c r="AB4" s="112"/>
      <c r="AC4" s="112"/>
      <c r="AD4" s="112"/>
      <c r="AE4" s="112"/>
    </row>
    <row r="5" spans="1:31" ht="18.75" customHeight="1" x14ac:dyDescent="0.25">
      <c r="A5" s="115"/>
      <c r="B5" s="116"/>
      <c r="C5" s="116"/>
      <c r="D5" s="116"/>
      <c r="E5" s="116"/>
      <c r="F5" s="116"/>
      <c r="G5" s="117"/>
      <c r="H5" s="118"/>
      <c r="J5" s="14"/>
      <c r="K5" s="14"/>
      <c r="L5" s="10" t="s">
        <v>52</v>
      </c>
      <c r="M5" s="112">
        <v>200.96</v>
      </c>
      <c r="N5" s="11">
        <v>20</v>
      </c>
      <c r="O5" s="112"/>
      <c r="P5" s="10" t="str">
        <f>L5</f>
        <v xml:space="preserve">Employee + Child </v>
      </c>
      <c r="Q5" s="112">
        <v>1000</v>
      </c>
      <c r="R5" s="11">
        <v>2200</v>
      </c>
      <c r="S5" s="112"/>
      <c r="T5" s="10" t="str">
        <f>L5</f>
        <v xml:space="preserve">Employee + Child </v>
      </c>
      <c r="U5" s="112">
        <v>4000</v>
      </c>
      <c r="V5" s="11">
        <v>6400</v>
      </c>
      <c r="W5" s="112"/>
      <c r="X5" s="10" t="str">
        <f>L5</f>
        <v xml:space="preserve">Employee + Child </v>
      </c>
      <c r="Y5" s="112"/>
      <c r="Z5" s="11">
        <v>750</v>
      </c>
      <c r="AA5" s="112"/>
      <c r="AB5" s="112"/>
      <c r="AC5" s="112"/>
      <c r="AD5" s="112"/>
      <c r="AE5" s="112"/>
    </row>
    <row r="6" spans="1:31" ht="18.75" customHeight="1" thickBot="1" x14ac:dyDescent="0.3">
      <c r="A6" s="138" t="str">
        <f>CONCATENATE("Out of Pocket Maximum for ",B2)</f>
        <v>Out of Pocket Maximum for Employee Only</v>
      </c>
      <c r="B6" s="139"/>
      <c r="C6" s="139"/>
      <c r="D6" s="139"/>
      <c r="E6" s="139"/>
      <c r="F6" s="139"/>
      <c r="G6" s="15">
        <f>VLOOKUP($B$2,$T$3:$V$7,2,FALSE)</f>
        <v>2000</v>
      </c>
      <c r="H6" s="16">
        <f>VLOOKUP($B$2,$T$3:$V$7,3,FALSE)</f>
        <v>3200</v>
      </c>
      <c r="J6" s="14"/>
      <c r="K6" s="14"/>
      <c r="L6" s="10" t="s">
        <v>53</v>
      </c>
      <c r="M6" s="112">
        <v>200.96</v>
      </c>
      <c r="N6" s="11">
        <v>20</v>
      </c>
      <c r="O6" s="112"/>
      <c r="P6" s="10" t="s">
        <v>53</v>
      </c>
      <c r="Q6" s="112">
        <v>1500</v>
      </c>
      <c r="R6" s="11">
        <v>2200</v>
      </c>
      <c r="S6" s="112"/>
      <c r="T6" s="10" t="str">
        <f>L6</f>
        <v>Employee + Children</v>
      </c>
      <c r="U6" s="112">
        <v>6000</v>
      </c>
      <c r="V6" s="11">
        <v>6400</v>
      </c>
      <c r="W6" s="112"/>
      <c r="X6" s="10" t="str">
        <f>P6</f>
        <v>Employee + Children</v>
      </c>
      <c r="Y6" s="112"/>
      <c r="Z6" s="11">
        <v>750</v>
      </c>
      <c r="AA6" s="112"/>
      <c r="AB6" s="112"/>
      <c r="AC6" s="112"/>
      <c r="AD6" s="112"/>
      <c r="AE6" s="112"/>
    </row>
    <row r="7" spans="1:31" ht="15" customHeight="1" thickBot="1" x14ac:dyDescent="0.3">
      <c r="A7" s="17"/>
      <c r="B7" s="18"/>
      <c r="C7" s="18"/>
      <c r="D7" s="18"/>
      <c r="E7" s="19"/>
      <c r="F7" s="20"/>
      <c r="G7" s="20"/>
      <c r="H7" s="21"/>
      <c r="I7" s="4"/>
      <c r="J7" s="22"/>
      <c r="K7" s="22"/>
      <c r="L7" s="23" t="s">
        <v>19</v>
      </c>
      <c r="M7" s="24">
        <v>333.41</v>
      </c>
      <c r="N7" s="25">
        <v>20</v>
      </c>
      <c r="O7" s="112"/>
      <c r="P7" s="23" t="str">
        <f>L7</f>
        <v>Employee + Family</v>
      </c>
      <c r="Q7" s="24">
        <v>1500</v>
      </c>
      <c r="R7" s="25">
        <v>2200</v>
      </c>
      <c r="S7" s="112"/>
      <c r="T7" s="23" t="str">
        <f>L7</f>
        <v>Employee + Family</v>
      </c>
      <c r="U7" s="24">
        <v>6000</v>
      </c>
      <c r="V7" s="25">
        <v>6400</v>
      </c>
      <c r="W7" s="112"/>
      <c r="X7" s="23" t="str">
        <f>P7</f>
        <v>Employee + Family</v>
      </c>
      <c r="Y7" s="24"/>
      <c r="Z7" s="25">
        <v>1250</v>
      </c>
      <c r="AA7" s="112"/>
      <c r="AB7" s="112"/>
      <c r="AC7" s="112"/>
      <c r="AD7" s="112"/>
      <c r="AE7" s="112"/>
    </row>
    <row r="8" spans="1:31" ht="85.5" customHeight="1" thickBot="1" x14ac:dyDescent="0.3">
      <c r="A8" s="122" t="s">
        <v>55</v>
      </c>
      <c r="B8" s="123"/>
      <c r="C8" s="123"/>
      <c r="D8" s="123"/>
      <c r="E8" s="123"/>
      <c r="F8" s="123"/>
      <c r="G8" s="123"/>
      <c r="H8" s="124"/>
      <c r="I8" s="26"/>
      <c r="J8" s="112"/>
      <c r="K8" s="112"/>
      <c r="L8" s="112"/>
      <c r="M8" s="112"/>
      <c r="N8" s="112"/>
      <c r="O8" s="112"/>
      <c r="P8" s="112"/>
      <c r="Q8" s="112"/>
      <c r="R8" s="112"/>
      <c r="S8" s="112"/>
      <c r="T8" s="112"/>
      <c r="U8" s="112"/>
      <c r="V8" s="112"/>
      <c r="W8" s="112"/>
      <c r="X8" s="112"/>
      <c r="Y8" s="112"/>
      <c r="Z8" s="112"/>
      <c r="AA8" s="112"/>
      <c r="AB8" s="112"/>
      <c r="AC8" s="112"/>
      <c r="AD8" s="112"/>
      <c r="AE8" s="112"/>
    </row>
    <row r="9" spans="1:31" ht="19.5" customHeight="1" thickBot="1" x14ac:dyDescent="0.3">
      <c r="A9" s="87" t="str">
        <f>CONCATENATE(B2," Utilization")</f>
        <v>Employee Only Utilization</v>
      </c>
      <c r="B9" s="88"/>
      <c r="C9" s="88"/>
      <c r="D9" s="88"/>
      <c r="E9" s="89"/>
      <c r="F9" s="90" t="s">
        <v>18</v>
      </c>
      <c r="G9" s="91" t="s">
        <v>3</v>
      </c>
      <c r="H9" s="92" t="s">
        <v>12</v>
      </c>
      <c r="I9" s="27"/>
      <c r="J9" s="112"/>
      <c r="K9" s="112"/>
      <c r="L9" s="112"/>
      <c r="M9" s="112"/>
      <c r="N9" s="112"/>
      <c r="O9" s="112"/>
      <c r="P9" s="112"/>
      <c r="Q9" s="112"/>
      <c r="R9" s="112"/>
      <c r="S9" s="112"/>
      <c r="T9" s="112"/>
      <c r="U9" s="112"/>
      <c r="V9" s="112"/>
      <c r="W9" s="112"/>
      <c r="X9" s="112"/>
      <c r="Y9" s="112"/>
      <c r="Z9" s="112"/>
      <c r="AA9" s="112"/>
      <c r="AB9" s="112"/>
      <c r="AC9" s="112"/>
      <c r="AD9" s="112"/>
      <c r="AE9" s="112"/>
    </row>
    <row r="10" spans="1:31" ht="15" customHeight="1" x14ac:dyDescent="0.25">
      <c r="A10" s="28" t="s">
        <v>22</v>
      </c>
      <c r="B10" s="29"/>
      <c r="C10" s="29"/>
      <c r="D10" s="29"/>
      <c r="E10" s="30"/>
      <c r="F10" s="31"/>
      <c r="G10" s="31"/>
      <c r="H10" s="32"/>
      <c r="J10" s="146" t="s">
        <v>22</v>
      </c>
      <c r="K10" s="146"/>
      <c r="L10" s="112"/>
      <c r="M10" s="112"/>
      <c r="N10" s="112"/>
      <c r="O10" s="112"/>
      <c r="P10" s="112"/>
      <c r="Q10" s="112"/>
      <c r="R10" s="112"/>
      <c r="S10" s="112"/>
      <c r="T10" s="112"/>
      <c r="U10" s="112"/>
      <c r="V10" s="112"/>
      <c r="W10" s="112"/>
      <c r="X10" s="112"/>
      <c r="Y10" s="112"/>
      <c r="Z10" s="112"/>
      <c r="AA10" s="112"/>
      <c r="AB10" s="112"/>
      <c r="AC10" s="112"/>
      <c r="AD10" s="112"/>
      <c r="AE10" s="112"/>
    </row>
    <row r="11" spans="1:31" ht="15" customHeight="1" x14ac:dyDescent="0.25">
      <c r="A11" s="128" t="s">
        <v>23</v>
      </c>
      <c r="B11" s="130"/>
      <c r="C11" s="130"/>
      <c r="D11" s="130"/>
      <c r="E11" s="30"/>
      <c r="F11" s="1">
        <v>0</v>
      </c>
      <c r="G11" s="59">
        <f>IF(F11&gt;0,F11*J11,F11)</f>
        <v>0</v>
      </c>
      <c r="H11" s="60">
        <f>IF(F11&gt;0,K11*F11,F11)</f>
        <v>0</v>
      </c>
      <c r="I11" s="33"/>
      <c r="J11" s="64">
        <v>25</v>
      </c>
      <c r="K11" s="65">
        <v>172</v>
      </c>
      <c r="L11" s="112"/>
      <c r="M11" s="112"/>
      <c r="N11" s="112"/>
      <c r="O11" s="112"/>
      <c r="P11" s="112"/>
      <c r="Q11" s="112"/>
      <c r="R11" s="112"/>
      <c r="S11" s="112"/>
      <c r="T11" s="112"/>
      <c r="U11" s="112"/>
      <c r="V11" s="112"/>
      <c r="W11" s="112"/>
      <c r="X11" s="112"/>
      <c r="Y11" s="112"/>
      <c r="Z11" s="112"/>
      <c r="AA11" s="112"/>
      <c r="AB11" s="112"/>
      <c r="AC11" s="112"/>
      <c r="AD11" s="112"/>
      <c r="AE11" s="112"/>
    </row>
    <row r="12" spans="1:31" ht="15" customHeight="1" x14ac:dyDescent="0.25">
      <c r="A12" s="110"/>
      <c r="E12" s="30"/>
      <c r="F12" s="14"/>
      <c r="G12" s="59"/>
      <c r="H12" s="60"/>
      <c r="I12" s="14"/>
      <c r="J12" s="112"/>
      <c r="K12" s="112"/>
      <c r="L12" s="112"/>
      <c r="M12" s="112"/>
      <c r="N12" s="112"/>
      <c r="O12" s="112"/>
      <c r="P12" s="112"/>
      <c r="Q12" s="112"/>
      <c r="R12" s="112"/>
      <c r="S12" s="112"/>
      <c r="T12" s="112"/>
      <c r="U12" s="112"/>
      <c r="V12" s="112"/>
      <c r="W12" s="112"/>
      <c r="X12" s="112"/>
      <c r="Y12" s="112"/>
      <c r="Z12" s="112"/>
      <c r="AA12" s="112"/>
      <c r="AB12" s="112"/>
      <c r="AC12" s="112"/>
      <c r="AD12" s="112"/>
      <c r="AE12" s="112"/>
    </row>
    <row r="13" spans="1:31" ht="15" customHeight="1" x14ac:dyDescent="0.25">
      <c r="A13" s="35" t="s">
        <v>4</v>
      </c>
      <c r="E13" s="30"/>
      <c r="F13" s="14"/>
      <c r="G13" s="59"/>
      <c r="H13" s="60"/>
      <c r="I13" s="14"/>
      <c r="J13" s="146" t="s">
        <v>25</v>
      </c>
      <c r="K13" s="146"/>
      <c r="L13" s="112"/>
      <c r="M13" s="112"/>
      <c r="N13" s="112"/>
      <c r="O13" s="112"/>
      <c r="P13" s="112"/>
      <c r="Q13" s="112"/>
      <c r="R13" s="112"/>
      <c r="S13" s="112"/>
      <c r="T13" s="112"/>
      <c r="U13" s="112"/>
      <c r="V13" s="112"/>
      <c r="W13" s="112"/>
      <c r="X13" s="112"/>
      <c r="Y13" s="112"/>
      <c r="Z13" s="112"/>
      <c r="AA13" s="112"/>
      <c r="AB13" s="112"/>
      <c r="AC13" s="112"/>
      <c r="AD13" s="112"/>
      <c r="AE13" s="112"/>
    </row>
    <row r="14" spans="1:31" ht="15" customHeight="1" x14ac:dyDescent="0.25">
      <c r="A14" s="128" t="s">
        <v>24</v>
      </c>
      <c r="B14" s="130"/>
      <c r="C14" s="130"/>
      <c r="D14" s="130"/>
      <c r="E14" s="140"/>
      <c r="F14" s="2"/>
      <c r="G14" s="59">
        <f>IF(F14&gt;0,F14*J14,F14)</f>
        <v>0</v>
      </c>
      <c r="H14" s="60">
        <v>0</v>
      </c>
      <c r="I14" s="36"/>
      <c r="J14" s="66">
        <v>100</v>
      </c>
      <c r="K14" s="65">
        <v>1700</v>
      </c>
      <c r="L14" s="112"/>
      <c r="M14" s="112"/>
      <c r="N14" s="112"/>
      <c r="O14" s="112"/>
      <c r="P14" s="112"/>
      <c r="Q14" s="112"/>
      <c r="R14" s="112"/>
      <c r="S14" s="112"/>
      <c r="T14" s="112"/>
      <c r="U14" s="112"/>
      <c r="V14" s="112"/>
      <c r="W14" s="112"/>
      <c r="X14" s="112"/>
      <c r="Y14" s="112"/>
      <c r="Z14" s="112"/>
      <c r="AA14" s="112"/>
      <c r="AB14" s="112"/>
      <c r="AC14" s="112"/>
      <c r="AD14" s="112"/>
      <c r="AE14" s="112"/>
    </row>
    <row r="15" spans="1:31" ht="15" customHeight="1" x14ac:dyDescent="0.25">
      <c r="A15" s="132" t="s">
        <v>26</v>
      </c>
      <c r="B15" s="133"/>
      <c r="C15" s="133"/>
      <c r="D15" s="133"/>
      <c r="E15" s="133"/>
      <c r="F15" s="14"/>
      <c r="G15" s="59">
        <f>IF(F14&gt;0,(K14*F14)-G14,F14)</f>
        <v>0</v>
      </c>
      <c r="H15" s="60">
        <f>IF(F14&gt;0,K14*F14,F14)</f>
        <v>0</v>
      </c>
      <c r="I15" s="14"/>
      <c r="J15" s="113"/>
      <c r="K15" s="113"/>
      <c r="L15" s="112"/>
      <c r="M15" s="112"/>
      <c r="N15" s="112"/>
      <c r="O15" s="112"/>
      <c r="P15" s="112"/>
      <c r="Q15" s="112"/>
      <c r="R15" s="112"/>
      <c r="S15" s="112"/>
      <c r="T15" s="112"/>
      <c r="U15" s="112"/>
      <c r="V15" s="112"/>
      <c r="W15" s="112"/>
      <c r="X15" s="112"/>
      <c r="Y15" s="112"/>
      <c r="Z15" s="112"/>
      <c r="AA15" s="112"/>
      <c r="AB15" s="112"/>
      <c r="AC15" s="112"/>
      <c r="AD15" s="112"/>
      <c r="AE15" s="112"/>
    </row>
    <row r="16" spans="1:31" ht="15" customHeight="1" x14ac:dyDescent="0.25">
      <c r="A16" s="110"/>
      <c r="E16" s="30"/>
      <c r="F16" s="14"/>
      <c r="G16" s="59"/>
      <c r="H16" s="60"/>
      <c r="I16" s="14"/>
      <c r="J16" s="112"/>
      <c r="K16" s="112"/>
      <c r="L16" s="112"/>
      <c r="M16" s="112"/>
      <c r="N16" s="112"/>
      <c r="O16" s="112"/>
      <c r="P16" s="112"/>
      <c r="Q16" s="112"/>
      <c r="R16" s="112"/>
      <c r="S16" s="112"/>
      <c r="T16" s="112"/>
      <c r="U16" s="112"/>
      <c r="V16" s="112"/>
      <c r="W16" s="112"/>
      <c r="X16" s="112"/>
      <c r="Y16" s="112"/>
      <c r="Z16" s="112"/>
      <c r="AA16" s="112"/>
      <c r="AB16" s="112"/>
      <c r="AC16" s="112"/>
      <c r="AD16" s="112"/>
      <c r="AE16" s="112"/>
    </row>
    <row r="17" spans="1:31" ht="15" customHeight="1" x14ac:dyDescent="0.25">
      <c r="A17" s="35" t="s">
        <v>11</v>
      </c>
      <c r="B17" s="111"/>
      <c r="C17" s="37"/>
      <c r="E17" s="30"/>
      <c r="F17" s="14"/>
      <c r="G17" s="59"/>
      <c r="H17" s="60"/>
      <c r="I17" s="14"/>
      <c r="J17" s="146" t="s">
        <v>11</v>
      </c>
      <c r="K17" s="146"/>
      <c r="L17" s="112"/>
      <c r="M17" s="112"/>
      <c r="N17" s="112"/>
      <c r="O17" s="112"/>
      <c r="P17" s="112"/>
      <c r="Q17" s="112"/>
      <c r="R17" s="112"/>
      <c r="S17" s="112"/>
      <c r="T17" s="112"/>
      <c r="U17" s="112"/>
      <c r="V17" s="112"/>
      <c r="W17" s="112"/>
      <c r="X17" s="112"/>
      <c r="Y17" s="112"/>
      <c r="Z17" s="112"/>
      <c r="AA17" s="112"/>
      <c r="AB17" s="112"/>
      <c r="AC17" s="112"/>
      <c r="AD17" s="112"/>
      <c r="AE17" s="112"/>
    </row>
    <row r="18" spans="1:31" ht="29.25" customHeight="1" x14ac:dyDescent="0.25">
      <c r="A18" s="128" t="s">
        <v>27</v>
      </c>
      <c r="B18" s="131"/>
      <c r="C18" s="131"/>
      <c r="D18" s="131"/>
      <c r="E18" s="129"/>
      <c r="F18" s="2">
        <v>0</v>
      </c>
      <c r="G18" s="59">
        <f>IF(F18&gt;0,F18*J18,F18)</f>
        <v>0</v>
      </c>
      <c r="H18" s="60">
        <f>IF(F18&gt;0,F18*K18,F18)</f>
        <v>0</v>
      </c>
      <c r="I18" s="36"/>
      <c r="J18" s="66">
        <v>15000</v>
      </c>
      <c r="K18" s="65">
        <v>15000</v>
      </c>
      <c r="L18" s="112"/>
      <c r="M18" s="112"/>
      <c r="N18" s="112"/>
      <c r="O18" s="112"/>
      <c r="P18" s="112"/>
      <c r="Q18" s="112"/>
      <c r="R18" s="112"/>
      <c r="S18" s="112"/>
      <c r="T18" s="112"/>
      <c r="U18" s="112"/>
      <c r="V18" s="112"/>
      <c r="W18" s="112"/>
      <c r="X18" s="112"/>
      <c r="Y18" s="112"/>
      <c r="Z18" s="112"/>
      <c r="AA18" s="112"/>
      <c r="AB18" s="112"/>
      <c r="AC18" s="112"/>
      <c r="AD18" s="112"/>
      <c r="AE18" s="112"/>
    </row>
    <row r="19" spans="1:31" ht="15" x14ac:dyDescent="0.25">
      <c r="A19" s="107"/>
      <c r="B19" s="109"/>
      <c r="C19" s="109"/>
      <c r="D19" s="109"/>
      <c r="E19" s="108"/>
      <c r="F19" s="14"/>
      <c r="G19" s="59"/>
      <c r="H19" s="60"/>
      <c r="I19" s="36"/>
      <c r="J19" s="112"/>
      <c r="K19" s="112"/>
      <c r="L19" s="112"/>
      <c r="M19" s="112"/>
      <c r="N19" s="112"/>
      <c r="O19" s="112"/>
      <c r="P19" s="112"/>
      <c r="Q19" s="112"/>
      <c r="R19" s="112"/>
      <c r="S19" s="112"/>
      <c r="T19" s="112"/>
      <c r="U19" s="112"/>
      <c r="V19" s="112"/>
      <c r="W19" s="112"/>
      <c r="X19" s="112"/>
      <c r="Y19" s="112"/>
      <c r="Z19" s="112"/>
      <c r="AA19" s="112"/>
      <c r="AB19" s="112"/>
      <c r="AC19" s="112"/>
      <c r="AD19" s="112"/>
      <c r="AE19" s="112"/>
    </row>
    <row r="20" spans="1:31" ht="15" customHeight="1" x14ac:dyDescent="0.25">
      <c r="A20" s="35" t="s">
        <v>29</v>
      </c>
      <c r="E20" s="30"/>
      <c r="F20" s="14"/>
      <c r="G20" s="59"/>
      <c r="H20" s="60"/>
      <c r="I20" s="14"/>
      <c r="J20" s="146" t="s">
        <v>29</v>
      </c>
      <c r="K20" s="146"/>
      <c r="L20" s="112"/>
      <c r="M20" s="112"/>
      <c r="N20" s="112"/>
      <c r="O20" s="112"/>
      <c r="P20" s="112"/>
      <c r="Q20" s="112"/>
      <c r="R20" s="112"/>
      <c r="S20" s="112"/>
      <c r="T20" s="112"/>
      <c r="U20" s="112"/>
      <c r="V20" s="112"/>
      <c r="W20" s="112"/>
      <c r="X20" s="112"/>
      <c r="Y20" s="112"/>
      <c r="Z20" s="112"/>
      <c r="AA20" s="112"/>
      <c r="AB20" s="112"/>
      <c r="AC20" s="112"/>
      <c r="AD20" s="112"/>
      <c r="AE20" s="112"/>
    </row>
    <row r="21" spans="1:31" ht="15" customHeight="1" x14ac:dyDescent="0.25">
      <c r="A21" s="128" t="s">
        <v>30</v>
      </c>
      <c r="B21" s="130"/>
      <c r="C21" s="130"/>
      <c r="D21" s="130"/>
      <c r="E21" s="140"/>
      <c r="F21" s="2">
        <v>0</v>
      </c>
      <c r="G21" s="59">
        <v>0</v>
      </c>
      <c r="H21" s="60">
        <f>IF(F21&gt;0,F21*K21,F21)</f>
        <v>0</v>
      </c>
      <c r="I21" s="36"/>
      <c r="J21" s="67">
        <v>0</v>
      </c>
      <c r="K21" s="68">
        <v>150</v>
      </c>
      <c r="L21" s="112"/>
      <c r="M21" s="112"/>
      <c r="N21" s="112"/>
      <c r="O21" s="112"/>
      <c r="P21" s="112"/>
      <c r="Q21" s="112"/>
      <c r="R21" s="112"/>
      <c r="S21" s="112"/>
      <c r="T21" s="112"/>
      <c r="U21" s="112"/>
      <c r="V21" s="112"/>
      <c r="W21" s="112"/>
      <c r="X21" s="112"/>
      <c r="Y21" s="112"/>
      <c r="Z21" s="112"/>
      <c r="AA21" s="112"/>
      <c r="AB21" s="112"/>
      <c r="AC21" s="112"/>
      <c r="AD21" s="112"/>
      <c r="AE21" s="112"/>
    </row>
    <row r="22" spans="1:31" ht="15" customHeight="1" x14ac:dyDescent="0.25">
      <c r="A22" s="128" t="s">
        <v>31</v>
      </c>
      <c r="B22" s="130"/>
      <c r="C22" s="130"/>
      <c r="D22" s="130"/>
      <c r="E22" s="140"/>
      <c r="F22" s="2">
        <v>0</v>
      </c>
      <c r="G22" s="59">
        <f>IF(F22&gt;0,F22*J22,F22)</f>
        <v>0</v>
      </c>
      <c r="H22" s="60">
        <f>IF(F22&gt;0,F22*K22,F22)</f>
        <v>0</v>
      </c>
      <c r="I22" s="36"/>
      <c r="J22" s="69">
        <v>1500</v>
      </c>
      <c r="K22" s="70">
        <v>1500</v>
      </c>
      <c r="L22" s="112"/>
      <c r="M22" s="112"/>
      <c r="N22" s="112"/>
      <c r="O22" s="112"/>
      <c r="P22" s="112"/>
      <c r="Q22" s="112"/>
      <c r="R22" s="112"/>
      <c r="S22" s="112"/>
      <c r="T22" s="112"/>
      <c r="U22" s="112"/>
      <c r="V22" s="112"/>
      <c r="W22" s="112"/>
      <c r="X22" s="112"/>
      <c r="Y22" s="112"/>
      <c r="Z22" s="112"/>
      <c r="AA22" s="112"/>
      <c r="AB22" s="112"/>
      <c r="AC22" s="112"/>
      <c r="AD22" s="112"/>
      <c r="AE22" s="112"/>
    </row>
    <row r="23" spans="1:31" ht="15" customHeight="1" x14ac:dyDescent="0.25">
      <c r="A23" s="110"/>
      <c r="E23" s="30"/>
      <c r="F23" s="14"/>
      <c r="G23" s="59"/>
      <c r="H23" s="60"/>
      <c r="I23" s="14"/>
      <c r="J23" s="113"/>
      <c r="K23" s="113"/>
    </row>
    <row r="24" spans="1:31" ht="29.25" customHeight="1" x14ac:dyDescent="0.25">
      <c r="A24" s="128" t="s">
        <v>28</v>
      </c>
      <c r="B24" s="130"/>
      <c r="C24" s="130"/>
      <c r="D24" s="130"/>
      <c r="E24" s="130"/>
      <c r="F24" s="61">
        <v>0</v>
      </c>
      <c r="G24" s="59">
        <f>F24</f>
        <v>0</v>
      </c>
      <c r="H24" s="60">
        <f>F24</f>
        <v>0</v>
      </c>
      <c r="I24" s="14"/>
      <c r="J24" s="113"/>
      <c r="K24" s="113"/>
    </row>
    <row r="25" spans="1:31" ht="15" customHeight="1" x14ac:dyDescent="0.25">
      <c r="A25" s="107"/>
      <c r="B25" s="37"/>
      <c r="C25" s="37"/>
      <c r="D25" s="37"/>
      <c r="E25" s="30"/>
      <c r="F25" s="31"/>
      <c r="G25" s="31"/>
      <c r="H25" s="32"/>
      <c r="J25" s="113"/>
      <c r="K25" s="113"/>
    </row>
    <row r="26" spans="1:31" ht="15" customHeight="1" x14ac:dyDescent="0.25">
      <c r="A26" s="38" t="s">
        <v>51</v>
      </c>
      <c r="B26" s="37"/>
      <c r="C26" s="37"/>
      <c r="D26" s="37"/>
      <c r="E26" s="30"/>
      <c r="F26" s="31"/>
      <c r="G26" s="31"/>
      <c r="H26" s="32"/>
      <c r="J26" s="147" t="s">
        <v>41</v>
      </c>
      <c r="K26" s="147"/>
    </row>
    <row r="27" spans="1:31" ht="15" customHeight="1" x14ac:dyDescent="0.25">
      <c r="A27" s="114" t="s">
        <v>54</v>
      </c>
      <c r="B27" s="37"/>
      <c r="C27" s="37"/>
      <c r="D27" s="37"/>
      <c r="E27" s="30"/>
      <c r="F27" s="1">
        <v>0</v>
      </c>
      <c r="G27" s="59">
        <f>IF(F27&gt;0,F27*J27,F27)</f>
        <v>0</v>
      </c>
      <c r="H27" s="60">
        <f>IF(F27&gt;0,F27*K27,F27)</f>
        <v>0</v>
      </c>
      <c r="J27" s="71">
        <v>10</v>
      </c>
      <c r="K27" s="72">
        <v>0</v>
      </c>
    </row>
    <row r="28" spans="1:31" ht="15" customHeight="1" x14ac:dyDescent="0.25">
      <c r="A28" s="114" t="s">
        <v>43</v>
      </c>
      <c r="E28" s="30"/>
      <c r="F28" s="1">
        <v>0</v>
      </c>
      <c r="G28" s="59">
        <f>IF(F28&gt;0,F28*J28,F28)</f>
        <v>0</v>
      </c>
      <c r="H28" s="60">
        <f>IF(F28&gt;0,F28*K28,F28)</f>
        <v>0</v>
      </c>
      <c r="I28" s="33"/>
      <c r="J28" s="71">
        <v>10</v>
      </c>
      <c r="K28" s="72">
        <v>20</v>
      </c>
      <c r="L28" s="63"/>
    </row>
    <row r="29" spans="1:31" ht="15" customHeight="1" x14ac:dyDescent="0.25">
      <c r="A29" s="128" t="s">
        <v>44</v>
      </c>
      <c r="B29" s="129"/>
      <c r="C29" s="129"/>
      <c r="D29" s="129"/>
      <c r="E29" s="129"/>
      <c r="F29" s="1">
        <v>0</v>
      </c>
      <c r="G29" s="59">
        <f>IF(F29&gt;0,F29*J29,F29)</f>
        <v>0</v>
      </c>
      <c r="H29" s="60">
        <f t="shared" ref="H29:H30" si="0">IF(F29&gt;0,F29*K29,F29)</f>
        <v>0</v>
      </c>
      <c r="I29" s="33"/>
      <c r="J29" s="73">
        <v>25</v>
      </c>
      <c r="K29" s="74">
        <v>125</v>
      </c>
      <c r="L29" s="63"/>
    </row>
    <row r="30" spans="1:31" ht="15" customHeight="1" x14ac:dyDescent="0.25">
      <c r="A30" s="128" t="s">
        <v>45</v>
      </c>
      <c r="B30" s="129"/>
      <c r="C30" s="129"/>
      <c r="D30" s="129"/>
      <c r="E30" s="129"/>
      <c r="F30" s="1">
        <v>0</v>
      </c>
      <c r="G30" s="59">
        <f t="shared" ref="G30" si="1">IF(F30&gt;0,F30*J30,F30)</f>
        <v>0</v>
      </c>
      <c r="H30" s="60">
        <f t="shared" si="0"/>
        <v>0</v>
      </c>
      <c r="I30" s="33"/>
      <c r="J30" s="75">
        <v>50</v>
      </c>
      <c r="K30" s="76">
        <v>250</v>
      </c>
      <c r="L30" s="63"/>
    </row>
    <row r="31" spans="1:31" ht="15" customHeight="1" thickBot="1" x14ac:dyDescent="0.3">
      <c r="A31" s="39"/>
      <c r="B31" s="40"/>
      <c r="C31" s="40"/>
      <c r="D31" s="40"/>
      <c r="E31" s="41"/>
      <c r="F31" s="42"/>
      <c r="G31" s="42"/>
      <c r="H31" s="43"/>
    </row>
    <row r="32" spans="1:31" ht="15" customHeight="1" thickBot="1" x14ac:dyDescent="0.3">
      <c r="A32" s="44"/>
      <c r="B32" s="14"/>
      <c r="C32" s="14"/>
      <c r="D32" s="14"/>
      <c r="E32" s="14" t="s">
        <v>0</v>
      </c>
      <c r="F32" s="14" t="s">
        <v>0</v>
      </c>
      <c r="G32" s="14"/>
      <c r="H32" s="45"/>
      <c r="I32" s="46"/>
      <c r="K32" s="81" t="s">
        <v>3</v>
      </c>
      <c r="L32" s="82" t="s">
        <v>12</v>
      </c>
    </row>
    <row r="33" spans="1:12" ht="19.5" customHeight="1" x14ac:dyDescent="0.25">
      <c r="A33" s="62" t="s">
        <v>1</v>
      </c>
      <c r="B33" s="47"/>
      <c r="C33" s="47"/>
      <c r="D33" s="47"/>
      <c r="E33" s="47"/>
      <c r="F33" s="47"/>
      <c r="G33" s="102" t="s">
        <v>6</v>
      </c>
      <c r="H33" s="103" t="s">
        <v>13</v>
      </c>
      <c r="J33" s="4" t="s">
        <v>33</v>
      </c>
      <c r="K33" s="79">
        <v>0.8</v>
      </c>
      <c r="L33" s="77">
        <v>0.8</v>
      </c>
    </row>
    <row r="34" spans="1:12" ht="30" customHeight="1" thickBot="1" x14ac:dyDescent="0.3">
      <c r="A34" s="141" t="s">
        <v>39</v>
      </c>
      <c r="B34" s="142"/>
      <c r="C34" s="142"/>
      <c r="D34" s="142"/>
      <c r="E34" s="142"/>
      <c r="F34" s="142"/>
      <c r="G34" s="85"/>
      <c r="H34" s="86"/>
      <c r="J34" s="48"/>
      <c r="K34" s="79">
        <f>100%-K33</f>
        <v>0.19999999999999996</v>
      </c>
      <c r="L34" s="77">
        <f>100%-L33</f>
        <v>0.19999999999999996</v>
      </c>
    </row>
    <row r="35" spans="1:12" ht="16.5" customHeight="1" x14ac:dyDescent="0.25">
      <c r="A35" s="44" t="s">
        <v>42</v>
      </c>
      <c r="B35" s="49"/>
      <c r="C35" s="49"/>
      <c r="D35" s="49"/>
      <c r="G35" s="14">
        <f>K40</f>
        <v>0</v>
      </c>
      <c r="H35" s="34">
        <f>L40</f>
        <v>0</v>
      </c>
      <c r="J35" s="48" t="s">
        <v>35</v>
      </c>
      <c r="K35" s="80">
        <f>G11+G14+G27+G28+G29+G30</f>
        <v>0</v>
      </c>
      <c r="L35" s="78"/>
    </row>
    <row r="36" spans="1:12" ht="16.5" customHeight="1" x14ac:dyDescent="0.25">
      <c r="A36" s="44" t="s">
        <v>40</v>
      </c>
      <c r="B36" s="49"/>
      <c r="C36" s="49"/>
      <c r="D36" s="49"/>
      <c r="G36" s="14" t="s">
        <v>49</v>
      </c>
      <c r="H36" s="34">
        <f>-VLOOKUP(B2,X2:Z7,3,FALSE)</f>
        <v>-500</v>
      </c>
      <c r="J36" s="48" t="s">
        <v>38</v>
      </c>
      <c r="K36" s="80">
        <f>G15+G18+G22+G24</f>
        <v>0</v>
      </c>
      <c r="L36" s="78">
        <f>H11+H15+H18+H21+H22+H27+H24+H28+H29+H30</f>
        <v>0</v>
      </c>
    </row>
    <row r="37" spans="1:12" ht="16.5" customHeight="1" x14ac:dyDescent="0.25">
      <c r="A37" s="44" t="s">
        <v>50</v>
      </c>
      <c r="B37" s="49"/>
      <c r="C37" s="49"/>
      <c r="D37" s="49"/>
      <c r="G37" s="14">
        <f>IF(E2=J3,(-150*12),"n/a")</f>
        <v>-1800</v>
      </c>
      <c r="H37" s="34">
        <f>IF(E2=J3,-150*12,"n/a")</f>
        <v>-1800</v>
      </c>
      <c r="J37" s="48" t="s">
        <v>8</v>
      </c>
      <c r="K37" s="80">
        <f>IF(K36&gt;G4,G4,K36)</f>
        <v>0</v>
      </c>
      <c r="L37" s="78">
        <f>IF(L36&gt;H4,H4,L36)</f>
        <v>0</v>
      </c>
    </row>
    <row r="38" spans="1:12" ht="18.75" customHeight="1" x14ac:dyDescent="0.25">
      <c r="A38" s="44" t="s">
        <v>10</v>
      </c>
      <c r="B38" s="49"/>
      <c r="C38" s="49"/>
      <c r="D38" s="49"/>
      <c r="G38" s="51">
        <f>G3*12</f>
        <v>1096.1999999999998</v>
      </c>
      <c r="H38" s="52">
        <f>H3*12</f>
        <v>240</v>
      </c>
      <c r="J38" s="48" t="s">
        <v>34</v>
      </c>
      <c r="K38" s="80">
        <f>IF(K36&gt;K37,(K36-K37)*K34,0)</f>
        <v>0</v>
      </c>
      <c r="L38" s="78">
        <f>IF(L36&gt;L37,(L36-L37)*L34,0)</f>
        <v>0</v>
      </c>
    </row>
    <row r="39" spans="1:12" ht="18.75" customHeight="1" thickBot="1" x14ac:dyDescent="0.3">
      <c r="A39" s="53" t="s">
        <v>2</v>
      </c>
      <c r="B39" s="54"/>
      <c r="C39" s="54"/>
      <c r="D39" s="54"/>
      <c r="E39" s="55"/>
      <c r="F39" s="55"/>
      <c r="G39" s="56">
        <f>SUM(G35:G38)</f>
        <v>-703.80000000000018</v>
      </c>
      <c r="H39" s="57">
        <f>SUM(H35:H38)</f>
        <v>-2060</v>
      </c>
      <c r="J39" s="48" t="s">
        <v>36</v>
      </c>
      <c r="K39" s="80">
        <f>K35+K37+K38</f>
        <v>0</v>
      </c>
      <c r="L39" s="78">
        <f>L37+L38</f>
        <v>0</v>
      </c>
    </row>
    <row r="40" spans="1:12" s="101" customFormat="1" ht="30" customHeight="1" x14ac:dyDescent="0.25">
      <c r="A40" s="93" t="s">
        <v>5</v>
      </c>
      <c r="B40" s="94"/>
      <c r="C40" s="94"/>
      <c r="D40" s="95"/>
      <c r="E40" s="95"/>
      <c r="F40" s="95"/>
      <c r="G40" s="95"/>
      <c r="H40" s="96"/>
      <c r="I40" s="97"/>
      <c r="J40" s="98" t="s">
        <v>9</v>
      </c>
      <c r="K40" s="99">
        <f>IF(K39&gt;G6,G6,K39)</f>
        <v>0</v>
      </c>
      <c r="L40" s="100">
        <f>IF(L39&gt;H6,H6,L39)</f>
        <v>0</v>
      </c>
    </row>
    <row r="41" spans="1:12" ht="30" customHeight="1" thickBot="1" x14ac:dyDescent="0.3">
      <c r="A41" s="125" t="s">
        <v>32</v>
      </c>
      <c r="B41" s="126"/>
      <c r="C41" s="126"/>
      <c r="D41" s="126"/>
      <c r="E41" s="126"/>
      <c r="F41" s="126"/>
      <c r="G41" s="126"/>
      <c r="H41" s="127"/>
      <c r="J41" s="58"/>
    </row>
  </sheetData>
  <sheetProtection algorithmName="SHA-512" hashValue="vHLIDvcMXHFtfZwTool7ksJm8dYG8uXGagvFRRmDvDRDTbyyakc3KdDPvFPOPbn1Hzoevs+VT3OwMgM1OV4ORQ==" saltValue="00HaMfFbppqn5z+Kk8XwLA==" spinCount="100000" sheet="1" objects="1" scenarios="1"/>
  <mergeCells count="23">
    <mergeCell ref="J10:K10"/>
    <mergeCell ref="A14:E14"/>
    <mergeCell ref="J26:K26"/>
    <mergeCell ref="J20:K20"/>
    <mergeCell ref="J17:K17"/>
    <mergeCell ref="J13:K13"/>
    <mergeCell ref="A21:E21"/>
    <mergeCell ref="A1:H1"/>
    <mergeCell ref="A8:H8"/>
    <mergeCell ref="A41:H41"/>
    <mergeCell ref="A29:E29"/>
    <mergeCell ref="A30:E30"/>
    <mergeCell ref="A24:E24"/>
    <mergeCell ref="A18:E18"/>
    <mergeCell ref="A15:E15"/>
    <mergeCell ref="A3:F3"/>
    <mergeCell ref="A4:F4"/>
    <mergeCell ref="A6:F6"/>
    <mergeCell ref="A22:E22"/>
    <mergeCell ref="A34:F34"/>
    <mergeCell ref="A11:D11"/>
    <mergeCell ref="B2:D2"/>
    <mergeCell ref="E2:F2"/>
  </mergeCells>
  <dataValidations count="2">
    <dataValidation type="list" allowBlank="1" showInputMessage="1" showErrorMessage="1" errorTitle="Selection" error="Please use drop down box to make a selection.  " sqref="B2" xr:uid="{00000000-0002-0000-0000-000000000000}">
      <formula1>$L$3:$L$7</formula1>
    </dataValidation>
    <dataValidation type="list" allowBlank="1" showInputMessage="1" showErrorMessage="1" prompt="Wellness participants receive an incentive of $150 per month in a HRA/VEBA account" sqref="E2:F2" xr:uid="{00000000-0002-0000-0000-000001000000}">
      <formula1>$J$3:$J$4</formula1>
    </dataValidation>
  </dataValidations>
  <printOptions horizontalCentered="1"/>
  <pageMargins left="0.24" right="0" top="0.5" bottom="0.22" header="0.3" footer="0.22"/>
  <pageSetup scale="80" fitToHeight="2" orientation="portrait" r:id="rId1"/>
  <drawing r:id="rId2"/>
  <legacyDrawing r:id="rId3"/>
  <oleObjects>
    <mc:AlternateContent xmlns:mc="http://schemas.openxmlformats.org/markup-compatibility/2006">
      <mc:Choice Requires="x14">
        <oleObject progId="Acrobat.Document.DC" dvAspect="DVASPECT_ICON" shapeId="1038" r:id="rId4">
          <objectPr locked="0" defaultSize="0" r:id="rId5">
            <anchor moveWithCells="1">
              <from>
                <xdr:col>26</xdr:col>
                <xdr:colOff>47625</xdr:colOff>
                <xdr:row>26</xdr:row>
                <xdr:rowOff>0</xdr:rowOff>
              </from>
              <to>
                <xdr:col>27</xdr:col>
                <xdr:colOff>352425</xdr:colOff>
                <xdr:row>29</xdr:row>
                <xdr:rowOff>114300</xdr:rowOff>
              </to>
            </anchor>
          </objectPr>
        </oleObject>
      </mc:Choice>
      <mc:Fallback>
        <oleObject progId="Acrobat.Document.DC" dvAspect="DVASPECT_ICON" shapeId="1038"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Plan Comparison Calculator</vt:lpstr>
      <vt:lpstr>'Plan Comparison Calculator'!Print_Area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Barb</dc:creator>
  <cp:lastModifiedBy>Sylvia Hubbard</cp:lastModifiedBy>
  <cp:lastPrinted>2015-09-22T17:56:47Z</cp:lastPrinted>
  <dcterms:created xsi:type="dcterms:W3CDTF">2009-03-02T16:23:36Z</dcterms:created>
  <dcterms:modified xsi:type="dcterms:W3CDTF">2023-10-11T22:34:45Z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f310f63-6f3c-4028-ba50-3c951d388562_Enabled">
    <vt:lpwstr>true</vt:lpwstr>
  </property>
  <property fmtid="{D5CDD505-2E9C-101B-9397-08002B2CF9AE}" pid="3" name="MSIP_Label_4f310f63-6f3c-4028-ba50-3c951d388562_SetDate">
    <vt:lpwstr>2023-10-11T21:54:57Z</vt:lpwstr>
  </property>
  <property fmtid="{D5CDD505-2E9C-101B-9397-08002B2CF9AE}" pid="4" name="MSIP_Label_4f310f63-6f3c-4028-ba50-3c951d388562_Method">
    <vt:lpwstr>Standard</vt:lpwstr>
  </property>
  <property fmtid="{D5CDD505-2E9C-101B-9397-08002B2CF9AE}" pid="5" name="MSIP_Label_4f310f63-6f3c-4028-ba50-3c951d388562_Name">
    <vt:lpwstr>Internal Use Only</vt:lpwstr>
  </property>
  <property fmtid="{D5CDD505-2E9C-101B-9397-08002B2CF9AE}" pid="6" name="MSIP_Label_4f310f63-6f3c-4028-ba50-3c951d388562_SiteId">
    <vt:lpwstr>023cc3f1-0988-4757-846f-493f0d084a7d</vt:lpwstr>
  </property>
  <property fmtid="{D5CDD505-2E9C-101B-9397-08002B2CF9AE}" pid="7" name="MSIP_Label_4f310f63-6f3c-4028-ba50-3c951d388562_ActionId">
    <vt:lpwstr>65671a4a-bfd0-434c-85e3-a9e7f405eb90</vt:lpwstr>
  </property>
  <property fmtid="{D5CDD505-2E9C-101B-9397-08002B2CF9AE}" pid="8" name="MSIP_Label_4f310f63-6f3c-4028-ba50-3c951d388562_ContentBits">
    <vt:lpwstr>0</vt:lpwstr>
  </property>
</Properties>
</file>